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45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StartList_15" localSheetId="0">Лист1!#REF!</definedName>
    <definedName name="StartList_16" localSheetId="0">Лист1!#REF!</definedName>
  </definedNames>
  <calcPr calcId="152511" calcMode="manual"/>
</workbook>
</file>

<file path=xl/calcChain.xml><?xml version="1.0" encoding="utf-8"?>
<calcChain xmlns="http://schemas.openxmlformats.org/spreadsheetml/2006/main">
  <c r="X757" i="1" l="1"/>
  <c r="X898" i="1" l="1"/>
  <c r="X641" i="1"/>
  <c r="X643" i="1"/>
  <c r="X642" i="1"/>
  <c r="X899" i="1" l="1"/>
  <c r="X900" i="1"/>
  <c r="X902" i="1"/>
  <c r="X903" i="1"/>
  <c r="X904" i="1"/>
  <c r="X901" i="1"/>
  <c r="X905" i="1"/>
  <c r="X890" i="1"/>
  <c r="X891" i="1"/>
  <c r="X886" i="1"/>
  <c r="X888" i="1"/>
  <c r="X892" i="1"/>
  <c r="X895" i="1"/>
  <c r="X896" i="1"/>
  <c r="X889" i="1"/>
  <c r="X893" i="1"/>
  <c r="X839" i="1"/>
  <c r="X853" i="1"/>
  <c r="X854" i="1"/>
  <c r="X845" i="1"/>
  <c r="X855" i="1"/>
  <c r="X856" i="1"/>
  <c r="X846" i="1"/>
  <c r="X857" i="1"/>
  <c r="X858" i="1"/>
  <c r="X850" i="1"/>
  <c r="X859" i="1"/>
  <c r="X860" i="1"/>
  <c r="X861" i="1"/>
  <c r="X862" i="1"/>
  <c r="X863" i="1"/>
  <c r="X864" i="1"/>
  <c r="X865" i="1"/>
  <c r="X866" i="1"/>
  <c r="X842" i="1"/>
  <c r="X867" i="1"/>
  <c r="X868" i="1"/>
  <c r="X869" i="1"/>
  <c r="X870" i="1"/>
  <c r="X793" i="1"/>
  <c r="X783" i="1"/>
  <c r="X797" i="1"/>
  <c r="X799" i="1"/>
  <c r="X790" i="1"/>
  <c r="X801" i="1"/>
  <c r="X785" i="1"/>
  <c r="X802" i="1"/>
  <c r="X804" i="1"/>
  <c r="X807" i="1"/>
  <c r="X808" i="1"/>
  <c r="X810" i="1"/>
  <c r="X811" i="1"/>
  <c r="X813" i="1"/>
  <c r="X815" i="1"/>
  <c r="X794" i="1"/>
  <c r="X796" i="1"/>
  <c r="X798" i="1"/>
  <c r="X803" i="1"/>
  <c r="X814" i="1"/>
  <c r="X795" i="1"/>
  <c r="X805" i="1"/>
  <c r="X672" i="1"/>
  <c r="X676" i="1"/>
  <c r="X678" i="1"/>
  <c r="X679" i="1"/>
  <c r="X688" i="1"/>
  <c r="X668" i="1"/>
  <c r="X692" i="1"/>
  <c r="X693" i="1"/>
  <c r="X694" i="1"/>
  <c r="X674" i="1"/>
  <c r="X697" i="1"/>
  <c r="X698" i="1"/>
  <c r="X699" i="1"/>
  <c r="X703" i="1"/>
  <c r="X704" i="1"/>
  <c r="X706" i="1"/>
  <c r="X707" i="1"/>
  <c r="X708" i="1"/>
  <c r="X709" i="1"/>
  <c r="X710" i="1"/>
  <c r="X680" i="1"/>
  <c r="X711" i="1"/>
  <c r="X713" i="1"/>
  <c r="X683" i="1"/>
  <c r="X714" i="1"/>
  <c r="X715" i="1"/>
  <c r="X718" i="1"/>
  <c r="X719" i="1"/>
  <c r="X720" i="1"/>
  <c r="X721" i="1"/>
  <c r="X724" i="1"/>
  <c r="X725" i="1"/>
  <c r="X726" i="1"/>
  <c r="X730" i="1"/>
  <c r="X731" i="1"/>
  <c r="X734" i="1"/>
  <c r="X735" i="1"/>
  <c r="X737" i="1"/>
  <c r="X712" i="1"/>
  <c r="X742" i="1"/>
  <c r="X722" i="1"/>
  <c r="X745" i="1"/>
  <c r="X747" i="1"/>
  <c r="X690" i="1"/>
  <c r="X700" i="1"/>
  <c r="X716" i="1"/>
  <c r="X723" i="1"/>
  <c r="X727" i="1"/>
  <c r="X732" i="1"/>
  <c r="X736" i="1"/>
  <c r="X738" i="1"/>
  <c r="X739" i="1"/>
  <c r="X740" i="1"/>
  <c r="X741" i="1"/>
  <c r="X743" i="1"/>
  <c r="X744" i="1"/>
  <c r="X746" i="1"/>
  <c r="X748" i="1"/>
  <c r="X749" i="1"/>
  <c r="X750" i="1"/>
  <c r="X691" i="1"/>
  <c r="X695" i="1"/>
  <c r="X701" i="1"/>
  <c r="X705" i="1"/>
  <c r="X644" i="1"/>
  <c r="X645" i="1"/>
  <c r="X634" i="1"/>
  <c r="X635" i="1"/>
  <c r="X638" i="1"/>
  <c r="X636" i="1"/>
  <c r="X637" i="1"/>
  <c r="X605" i="1"/>
  <c r="X606" i="1"/>
  <c r="X607" i="1"/>
  <c r="X610" i="1"/>
  <c r="X617" i="1"/>
  <c r="X616" i="1"/>
  <c r="X614" i="1"/>
  <c r="X618" i="1"/>
  <c r="X620" i="1"/>
  <c r="X621" i="1"/>
  <c r="X623" i="1"/>
  <c r="X624" i="1"/>
  <c r="X615" i="1"/>
  <c r="X619" i="1"/>
  <c r="X592" i="1"/>
  <c r="X593" i="1"/>
  <c r="X594" i="1"/>
  <c r="X595" i="1"/>
  <c r="X596" i="1"/>
  <c r="X597" i="1"/>
  <c r="X598" i="1"/>
  <c r="X599" i="1"/>
  <c r="X591" i="1"/>
  <c r="X570" i="1"/>
  <c r="X574" i="1"/>
  <c r="X579" i="1"/>
  <c r="X580" i="1"/>
  <c r="X581" i="1"/>
  <c r="X583" i="1"/>
  <c r="X582" i="1"/>
  <c r="X587" i="1"/>
  <c r="X586" i="1"/>
  <c r="X589" i="1"/>
  <c r="X585" i="1"/>
  <c r="X549" i="1"/>
  <c r="X555" i="1"/>
  <c r="X554" i="1"/>
  <c r="X557" i="1"/>
  <c r="X558" i="1"/>
  <c r="X561" i="1"/>
  <c r="X559" i="1"/>
  <c r="X560" i="1"/>
  <c r="X550" i="1"/>
  <c r="X551" i="1"/>
  <c r="X553" i="1"/>
  <c r="X562" i="1"/>
  <c r="X563" i="1"/>
  <c r="X564" i="1"/>
  <c r="X565" i="1"/>
  <c r="X523" i="1"/>
  <c r="X524" i="1"/>
  <c r="X526" i="1"/>
  <c r="X522" i="1"/>
  <c r="X525" i="1"/>
  <c r="X478" i="1"/>
  <c r="X481" i="1"/>
  <c r="X482" i="1"/>
  <c r="X483" i="1"/>
  <c r="X484" i="1"/>
  <c r="X486" i="1"/>
  <c r="X491" i="1"/>
  <c r="X490" i="1"/>
  <c r="X489" i="1"/>
  <c r="X492" i="1"/>
  <c r="X494" i="1"/>
  <c r="X493" i="1"/>
  <c r="X496" i="1"/>
  <c r="X495" i="1"/>
  <c r="X499" i="1"/>
  <c r="X498" i="1"/>
  <c r="X500" i="1"/>
  <c r="X502" i="1"/>
  <c r="X505" i="1"/>
  <c r="X503" i="1"/>
  <c r="X508" i="1"/>
  <c r="X506" i="1"/>
  <c r="X509" i="1"/>
  <c r="X511" i="1"/>
  <c r="X514" i="1"/>
  <c r="X487" i="1"/>
  <c r="X488" i="1"/>
  <c r="X497" i="1"/>
  <c r="X501" i="1"/>
  <c r="X504" i="1"/>
  <c r="X507" i="1"/>
  <c r="X431" i="1"/>
  <c r="X435" i="1"/>
  <c r="X436" i="1"/>
  <c r="X437" i="1"/>
  <c r="X438" i="1"/>
  <c r="X440" i="1"/>
  <c r="X439" i="1"/>
  <c r="X442" i="1"/>
  <c r="X443" i="1"/>
  <c r="X446" i="1"/>
  <c r="X447" i="1"/>
  <c r="X448" i="1"/>
  <c r="X449" i="1"/>
  <c r="X441" i="1"/>
  <c r="X445" i="1"/>
  <c r="X361" i="1"/>
  <c r="X364" i="1"/>
  <c r="X366" i="1"/>
  <c r="X368" i="1"/>
  <c r="X373" i="1"/>
  <c r="X376" i="1"/>
  <c r="X377" i="1"/>
  <c r="X378" i="1"/>
  <c r="X380" i="1"/>
  <c r="X383" i="1"/>
  <c r="X384" i="1"/>
  <c r="X382" i="1"/>
  <c r="X385" i="1"/>
  <c r="X387" i="1"/>
  <c r="X386" i="1"/>
  <c r="X388" i="1"/>
  <c r="X389" i="1"/>
  <c r="X393" i="1"/>
  <c r="X390" i="1"/>
  <c r="X392" i="1"/>
  <c r="X391" i="1"/>
  <c r="X394" i="1"/>
  <c r="X396" i="1"/>
  <c r="X397" i="1"/>
  <c r="X399" i="1"/>
  <c r="X402" i="1"/>
  <c r="X403" i="1"/>
  <c r="X401" i="1"/>
  <c r="X404" i="1"/>
  <c r="X406" i="1"/>
  <c r="X407" i="1"/>
  <c r="X410" i="1"/>
  <c r="X411" i="1"/>
  <c r="X409" i="1"/>
  <c r="X412" i="1"/>
  <c r="X413" i="1"/>
  <c r="X414" i="1"/>
  <c r="X415" i="1"/>
  <c r="X363" i="1"/>
  <c r="X379" i="1"/>
  <c r="X398" i="1"/>
  <c r="X400" i="1"/>
  <c r="X295" i="1"/>
  <c r="X296" i="1"/>
  <c r="X297" i="1"/>
  <c r="X298" i="1"/>
  <c r="X299" i="1"/>
  <c r="X300" i="1"/>
  <c r="X302" i="1"/>
  <c r="X301" i="1"/>
  <c r="X303" i="1"/>
  <c r="X304" i="1"/>
  <c r="X307" i="1"/>
  <c r="X306" i="1"/>
  <c r="X308" i="1"/>
  <c r="X309" i="1"/>
  <c r="X310" i="1"/>
  <c r="X312" i="1"/>
  <c r="X311" i="1"/>
  <c r="X313" i="1"/>
  <c r="X314" i="1"/>
  <c r="X316" i="1"/>
  <c r="X317" i="1"/>
  <c r="X318" i="1"/>
  <c r="X319" i="1"/>
  <c r="X321" i="1"/>
  <c r="X322" i="1"/>
  <c r="X305" i="1"/>
  <c r="X229" i="1"/>
  <c r="X230" i="1"/>
  <c r="X231" i="1"/>
  <c r="X233" i="1"/>
  <c r="X232" i="1"/>
  <c r="X235" i="1"/>
  <c r="X237" i="1"/>
  <c r="X238" i="1"/>
  <c r="X239" i="1"/>
  <c r="X240" i="1"/>
  <c r="X242" i="1"/>
  <c r="X244" i="1"/>
  <c r="X250" i="1"/>
  <c r="X254" i="1"/>
  <c r="X253" i="1"/>
  <c r="X256" i="1"/>
  <c r="X260" i="1"/>
  <c r="X263" i="1"/>
  <c r="X241" i="1"/>
  <c r="X251" i="1"/>
  <c r="X257" i="1"/>
  <c r="X259" i="1"/>
  <c r="X262" i="1"/>
  <c r="X265" i="1"/>
  <c r="X266" i="1"/>
  <c r="X166" i="1"/>
  <c r="X168" i="1"/>
  <c r="X170" i="1"/>
  <c r="X169" i="1"/>
  <c r="X171" i="1"/>
  <c r="X172" i="1"/>
  <c r="X173" i="1"/>
  <c r="X175" i="1"/>
  <c r="X176" i="1"/>
  <c r="X178" i="1"/>
  <c r="X185" i="1"/>
  <c r="X182" i="1"/>
  <c r="X188" i="1"/>
  <c r="X167" i="1"/>
  <c r="X177" i="1"/>
  <c r="X180" i="1"/>
  <c r="X186" i="1"/>
  <c r="X126" i="1" l="1"/>
  <c r="X131" i="1"/>
  <c r="X132" i="1"/>
  <c r="X134" i="1"/>
  <c r="X136" i="1"/>
  <c r="X140" i="1"/>
  <c r="X142" i="1"/>
  <c r="X101" i="1"/>
  <c r="X104" i="1"/>
  <c r="X103" i="1"/>
  <c r="X106" i="1"/>
  <c r="X107" i="1"/>
  <c r="X109" i="1"/>
  <c r="X110" i="1"/>
  <c r="X111" i="1"/>
  <c r="X112" i="1"/>
  <c r="X113" i="1"/>
  <c r="X114" i="1"/>
  <c r="X115" i="1"/>
  <c r="X117" i="1"/>
  <c r="X118" i="1"/>
  <c r="X119" i="1"/>
  <c r="X122" i="1"/>
  <c r="X123" i="1"/>
  <c r="X125" i="1"/>
  <c r="X128" i="1"/>
  <c r="X129" i="1"/>
  <c r="X127" i="1"/>
  <c r="X133" i="1"/>
  <c r="X135" i="1"/>
  <c r="X138" i="1"/>
  <c r="X47" i="1" l="1"/>
  <c r="X46" i="1"/>
  <c r="X49" i="1"/>
  <c r="X53" i="1"/>
  <c r="X51" i="1"/>
  <c r="X54" i="1"/>
  <c r="X56" i="1"/>
  <c r="X55" i="1"/>
  <c r="X59" i="1"/>
  <c r="X61" i="1"/>
  <c r="X60" i="1"/>
  <c r="V451" i="1" l="1"/>
  <c r="V516" i="1" l="1"/>
  <c r="V449" i="2"/>
  <c r="V452" i="2"/>
  <c r="V456" i="2"/>
  <c r="V467" i="2"/>
  <c r="V449" i="3"/>
  <c r="V452" i="3"/>
  <c r="V456" i="3"/>
  <c r="V467" i="3"/>
  <c r="V419" i="1"/>
  <c r="V422" i="1"/>
  <c r="V425" i="1"/>
  <c r="V432" i="1"/>
  <c r="X432" i="1" s="1"/>
  <c r="V350" i="2"/>
  <c r="V351" i="2"/>
  <c r="V352" i="2"/>
  <c r="V353" i="2"/>
  <c r="V354" i="2"/>
  <c r="V355" i="2"/>
  <c r="V356" i="2"/>
  <c r="V358" i="2"/>
  <c r="V359" i="2"/>
  <c r="V361" i="2"/>
  <c r="V364" i="2"/>
  <c r="V366" i="2"/>
  <c r="V371" i="2"/>
  <c r="V374" i="2"/>
  <c r="V375" i="2"/>
  <c r="V379" i="2"/>
  <c r="V383" i="2"/>
  <c r="V399" i="2"/>
  <c r="V419" i="2"/>
  <c r="V425" i="2"/>
  <c r="V350" i="3"/>
  <c r="V351" i="3"/>
  <c r="V352" i="3"/>
  <c r="V353" i="3"/>
  <c r="V354" i="3"/>
  <c r="V355" i="3"/>
  <c r="V356" i="3"/>
  <c r="V358" i="3"/>
  <c r="V359" i="3"/>
  <c r="V361" i="3"/>
  <c r="V364" i="3"/>
  <c r="V366" i="3"/>
  <c r="V371" i="3"/>
  <c r="V374" i="3"/>
  <c r="V375" i="3"/>
  <c r="V379" i="3"/>
  <c r="V383" i="3"/>
  <c r="V399" i="3"/>
  <c r="V419" i="3"/>
  <c r="V425" i="3"/>
  <c r="V325" i="1"/>
  <c r="V327" i="1"/>
  <c r="V326" i="1"/>
  <c r="V329" i="1"/>
  <c r="V328" i="1"/>
  <c r="V333" i="1"/>
  <c r="V330" i="1"/>
  <c r="V334" i="1"/>
  <c r="V332" i="1"/>
  <c r="V335" i="1"/>
  <c r="V338" i="1"/>
  <c r="V341" i="1"/>
  <c r="V343" i="1"/>
  <c r="V349" i="1"/>
  <c r="V348" i="1"/>
  <c r="V351" i="1"/>
  <c r="V355" i="1"/>
  <c r="V367" i="1"/>
  <c r="X367" i="1" s="1"/>
  <c r="V370" i="1"/>
  <c r="V374" i="1"/>
  <c r="V291" i="2"/>
  <c r="V294" i="2"/>
  <c r="V295" i="2"/>
  <c r="V296" i="2"/>
  <c r="V298" i="2"/>
  <c r="V300" i="2"/>
  <c r="V303" i="2"/>
  <c r="V307" i="2"/>
  <c r="V310" i="2"/>
  <c r="V313" i="2"/>
  <c r="V314" i="2"/>
  <c r="V332" i="2"/>
  <c r="V291" i="3"/>
  <c r="V294" i="3"/>
  <c r="V295" i="3"/>
  <c r="V296" i="3"/>
  <c r="V298" i="3"/>
  <c r="V300" i="3"/>
  <c r="V303" i="3"/>
  <c r="V307" i="3"/>
  <c r="V310" i="3"/>
  <c r="V313" i="3"/>
  <c r="V314" i="3"/>
  <c r="V332" i="3"/>
  <c r="V271" i="1"/>
  <c r="V274" i="1"/>
  <c r="V276" i="1"/>
  <c r="V275" i="1"/>
  <c r="V277" i="1"/>
  <c r="V278" i="1"/>
  <c r="V280" i="1"/>
  <c r="V286" i="1"/>
  <c r="V287" i="1"/>
  <c r="V291" i="1"/>
  <c r="V292" i="1"/>
  <c r="V289" i="2"/>
  <c r="V289" i="3"/>
  <c r="V269" i="1"/>
  <c r="V205" i="2"/>
  <c r="V206" i="2"/>
  <c r="V207" i="2"/>
  <c r="V208" i="2"/>
  <c r="V209" i="2"/>
  <c r="V215" i="2"/>
  <c r="V217" i="2"/>
  <c r="V222" i="2"/>
  <c r="V223" i="2"/>
  <c r="V225" i="2"/>
  <c r="V227" i="2"/>
  <c r="V230" i="2"/>
  <c r="V234" i="2"/>
  <c r="V236" i="2"/>
  <c r="V244" i="2"/>
  <c r="V265" i="2"/>
  <c r="V266" i="2"/>
  <c r="V268" i="2"/>
  <c r="V269" i="2"/>
  <c r="V205" i="3"/>
  <c r="V206" i="3"/>
  <c r="V207" i="3"/>
  <c r="V208" i="3"/>
  <c r="V209" i="3"/>
  <c r="V215" i="3"/>
  <c r="V217" i="3"/>
  <c r="V222" i="3"/>
  <c r="V223" i="3"/>
  <c r="V225" i="3"/>
  <c r="V227" i="3"/>
  <c r="V230" i="3"/>
  <c r="V234" i="3"/>
  <c r="V236" i="3"/>
  <c r="V244" i="3"/>
  <c r="V265" i="3"/>
  <c r="V266" i="3"/>
  <c r="V268" i="3"/>
  <c r="V269" i="3"/>
  <c r="V193" i="1"/>
  <c r="V190" i="1"/>
  <c r="V194" i="1"/>
  <c r="V192" i="1"/>
  <c r="V195" i="1"/>
  <c r="V200" i="1"/>
  <c r="V201" i="1"/>
  <c r="V206" i="1"/>
  <c r="V209" i="1"/>
  <c r="V211" i="1"/>
  <c r="V212" i="1"/>
  <c r="V214" i="1"/>
  <c r="V215" i="1"/>
  <c r="V218" i="1"/>
  <c r="X218" i="1" s="1"/>
  <c r="V222" i="1"/>
  <c r="X222" i="1" s="1"/>
  <c r="V236" i="1"/>
  <c r="X236" i="1" s="1"/>
  <c r="V248" i="1"/>
  <c r="X248" i="1" s="1"/>
  <c r="V246" i="1"/>
  <c r="X246" i="1" s="1"/>
  <c r="V252" i="1"/>
  <c r="X252" i="1" s="1"/>
  <c r="V156" i="2"/>
  <c r="V157" i="2"/>
  <c r="V158" i="2"/>
  <c r="V164" i="2"/>
  <c r="V165" i="2"/>
  <c r="V170" i="2"/>
  <c r="V171" i="2"/>
  <c r="V175" i="2"/>
  <c r="V156" i="3"/>
  <c r="V157" i="3"/>
  <c r="V158" i="3"/>
  <c r="V164" i="3"/>
  <c r="V165" i="3"/>
  <c r="V170" i="3"/>
  <c r="V171" i="3"/>
  <c r="V175" i="3"/>
  <c r="V144" i="1"/>
  <c r="V146" i="1"/>
  <c r="V147" i="1"/>
  <c r="V152" i="1"/>
  <c r="V154" i="1"/>
  <c r="V159" i="1"/>
  <c r="V161" i="1"/>
  <c r="V162" i="1"/>
  <c r="V155" i="2"/>
  <c r="V155" i="3"/>
  <c r="V145" i="1"/>
  <c r="V25" i="2"/>
  <c r="V26" i="2"/>
  <c r="V28" i="2"/>
  <c r="V30" i="2"/>
  <c r="V31" i="2"/>
  <c r="V32" i="2"/>
  <c r="V37" i="2"/>
  <c r="V38" i="2"/>
  <c r="V39" i="2"/>
  <c r="V42" i="2"/>
  <c r="V25" i="3"/>
  <c r="V26" i="3"/>
  <c r="V28" i="3"/>
  <c r="V30" i="3"/>
  <c r="V31" i="3"/>
  <c r="V32" i="3"/>
  <c r="V37" i="3"/>
  <c r="V38" i="3"/>
  <c r="V39" i="3"/>
  <c r="V42" i="3"/>
  <c r="V24" i="1"/>
  <c r="V26" i="1"/>
  <c r="V27" i="1"/>
  <c r="V30" i="1"/>
  <c r="V31" i="1"/>
  <c r="V32" i="1"/>
  <c r="V33" i="1"/>
  <c r="V34" i="1"/>
  <c r="V39" i="1"/>
  <c r="V40" i="1"/>
  <c r="V23" i="2"/>
  <c r="V23" i="3"/>
  <c r="V23" i="1"/>
  <c r="V68" i="1"/>
  <c r="V67" i="1"/>
  <c r="V69" i="1"/>
  <c r="V70" i="1"/>
  <c r="V71" i="1"/>
  <c r="V75" i="1"/>
  <c r="V76" i="1"/>
  <c r="V78" i="1"/>
  <c r="V84" i="1"/>
  <c r="V83" i="1"/>
  <c r="V82" i="1"/>
  <c r="V85" i="1"/>
  <c r="V86" i="1"/>
  <c r="V88" i="1"/>
  <c r="V95" i="1"/>
  <c r="V96" i="1"/>
  <c r="X96" i="1" s="1"/>
  <c r="V102" i="1"/>
  <c r="X102" i="1" s="1"/>
  <c r="V66" i="1"/>
  <c r="U877" i="1"/>
  <c r="U879" i="1"/>
  <c r="U884" i="1"/>
  <c r="X884" i="1" s="1"/>
  <c r="U873" i="1"/>
  <c r="U875" i="1"/>
  <c r="U872" i="1"/>
  <c r="U819" i="1"/>
  <c r="U822" i="1"/>
  <c r="U820" i="1"/>
  <c r="U823" i="1"/>
  <c r="U826" i="1"/>
  <c r="U828" i="1"/>
  <c r="U835" i="1"/>
  <c r="U833" i="1"/>
  <c r="X833" i="1" s="1"/>
  <c r="U841" i="1"/>
  <c r="X841" i="1" s="1"/>
  <c r="U849" i="1"/>
  <c r="X849" i="1" s="1"/>
  <c r="U818" i="1"/>
  <c r="U757" i="1"/>
  <c r="U760" i="1"/>
  <c r="U766" i="1"/>
  <c r="U763" i="1"/>
  <c r="U765" i="1"/>
  <c r="U768" i="1"/>
  <c r="U762" i="1"/>
  <c r="U767" i="1"/>
  <c r="U776" i="1"/>
  <c r="U777" i="1"/>
  <c r="U784" i="1"/>
  <c r="U787" i="1"/>
  <c r="X787" i="1" s="1"/>
  <c r="U754" i="1"/>
  <c r="U753" i="1"/>
  <c r="U755" i="1"/>
  <c r="U758" i="1"/>
  <c r="U649" i="1"/>
  <c r="U652" i="1"/>
  <c r="U670" i="1"/>
  <c r="X670" i="1" s="1"/>
  <c r="U682" i="1"/>
  <c r="X682" i="1" s="1"/>
  <c r="U534" i="1"/>
  <c r="X534" i="1" s="1"/>
  <c r="U541" i="1"/>
  <c r="U452" i="1"/>
  <c r="U453" i="1"/>
  <c r="U465" i="1"/>
  <c r="U466" i="1"/>
  <c r="U451" i="1"/>
  <c r="U420" i="1"/>
  <c r="U425" i="1"/>
  <c r="X425" i="1" s="1"/>
  <c r="U333" i="1"/>
  <c r="U330" i="1"/>
  <c r="U331" i="1"/>
  <c r="U334" i="1"/>
  <c r="U332" i="1"/>
  <c r="U336" i="1"/>
  <c r="U335" i="1"/>
  <c r="U338" i="1"/>
  <c r="U341" i="1"/>
  <c r="U348" i="1"/>
  <c r="U325" i="1"/>
  <c r="U327" i="1"/>
  <c r="U326" i="1"/>
  <c r="U329" i="1"/>
  <c r="U328" i="1"/>
  <c r="U324" i="1"/>
  <c r="U270" i="1"/>
  <c r="U271" i="1"/>
  <c r="U274" i="1"/>
  <c r="U290" i="1"/>
  <c r="X290" i="1" s="1"/>
  <c r="U292" i="1"/>
  <c r="U269" i="1"/>
  <c r="U193" i="1"/>
  <c r="U190" i="1"/>
  <c r="U194" i="1"/>
  <c r="U195" i="1"/>
  <c r="U196" i="1"/>
  <c r="U203" i="1"/>
  <c r="U212" i="1"/>
  <c r="U144" i="1"/>
  <c r="U146" i="1"/>
  <c r="U148" i="1"/>
  <c r="U147" i="1"/>
  <c r="U149" i="1"/>
  <c r="U145" i="1"/>
  <c r="U68" i="1"/>
  <c r="U67" i="1"/>
  <c r="U71" i="1"/>
  <c r="U76" i="1"/>
  <c r="U83" i="1"/>
  <c r="U84" i="1"/>
  <c r="U95" i="1"/>
  <c r="X95" i="1" s="1"/>
  <c r="U66" i="1"/>
  <c r="U24" i="1"/>
  <c r="U26" i="1"/>
  <c r="U29" i="1"/>
  <c r="U31" i="1"/>
  <c r="U34" i="1"/>
  <c r="U39" i="1"/>
  <c r="U23" i="1"/>
  <c r="E528" i="1"/>
  <c r="F528" i="1"/>
  <c r="G528" i="1"/>
  <c r="H528" i="1"/>
  <c r="I528" i="1"/>
  <c r="J528" i="1"/>
  <c r="L528" i="1"/>
  <c r="T528" i="1"/>
  <c r="T651" i="1"/>
  <c r="T654" i="1"/>
  <c r="T655" i="1"/>
  <c r="T660" i="1"/>
  <c r="T664" i="1"/>
  <c r="T754" i="1"/>
  <c r="T753" i="1"/>
  <c r="T755" i="1"/>
  <c r="T756" i="1"/>
  <c r="T758" i="1"/>
  <c r="T760" i="1"/>
  <c r="T765" i="1"/>
  <c r="T763" i="1"/>
  <c r="T781" i="1"/>
  <c r="T767" i="1"/>
  <c r="T788" i="1"/>
  <c r="T779" i="1"/>
  <c r="X779" i="1" s="1"/>
  <c r="T818" i="1"/>
  <c r="T821" i="1"/>
  <c r="T822" i="1"/>
  <c r="T820" i="1"/>
  <c r="T824" i="1"/>
  <c r="T829" i="1"/>
  <c r="T817" i="1"/>
  <c r="T529" i="1"/>
  <c r="T531" i="1"/>
  <c r="T530" i="1"/>
  <c r="T545" i="1"/>
  <c r="X545" i="1" s="1"/>
  <c r="T452" i="1"/>
  <c r="T453" i="1"/>
  <c r="T454" i="1"/>
  <c r="T455" i="1"/>
  <c r="T458" i="1"/>
  <c r="T461" i="1"/>
  <c r="T479" i="1"/>
  <c r="X479" i="1" s="1"/>
  <c r="T477" i="1"/>
  <c r="X477" i="1" s="1"/>
  <c r="T451" i="1"/>
  <c r="T419" i="1"/>
  <c r="T427" i="1"/>
  <c r="T420" i="1"/>
  <c r="T325" i="1"/>
  <c r="T327" i="1"/>
  <c r="T329" i="1"/>
  <c r="T326" i="1"/>
  <c r="T328" i="1"/>
  <c r="T334" i="1"/>
  <c r="T331" i="1"/>
  <c r="T337" i="1"/>
  <c r="T335" i="1"/>
  <c r="T338" i="1"/>
  <c r="T341" i="1"/>
  <c r="T343" i="1"/>
  <c r="T349" i="1"/>
  <c r="T350" i="1"/>
  <c r="T371" i="1"/>
  <c r="T324" i="1"/>
  <c r="T270" i="1"/>
  <c r="T272" i="1"/>
  <c r="T271" i="1"/>
  <c r="T273" i="1"/>
  <c r="T276" i="1"/>
  <c r="T275" i="1"/>
  <c r="T274" i="1"/>
  <c r="T280" i="1"/>
  <c r="T286" i="1"/>
  <c r="T288" i="1"/>
  <c r="T287" i="1"/>
  <c r="T292" i="1"/>
  <c r="X292" i="1" s="1"/>
  <c r="T269" i="1"/>
  <c r="T193" i="1"/>
  <c r="T190" i="1"/>
  <c r="T194" i="1"/>
  <c r="T195" i="1"/>
  <c r="T198" i="1"/>
  <c r="T207" i="1"/>
  <c r="T215" i="1"/>
  <c r="X215" i="1" s="1"/>
  <c r="T223" i="1"/>
  <c r="X223" i="1" s="1"/>
  <c r="T212" i="1"/>
  <c r="T221" i="1"/>
  <c r="T144" i="1"/>
  <c r="T148" i="1"/>
  <c r="T147" i="1"/>
  <c r="T149" i="1"/>
  <c r="T152" i="1"/>
  <c r="T154" i="1"/>
  <c r="T156" i="1"/>
  <c r="T157" i="1"/>
  <c r="T161" i="1"/>
  <c r="T164" i="1"/>
  <c r="X164" i="1" s="1"/>
  <c r="T162" i="1"/>
  <c r="X162" i="1" s="1"/>
  <c r="T160" i="1"/>
  <c r="X160" i="1" s="1"/>
  <c r="T67" i="1"/>
  <c r="T68" i="1"/>
  <c r="T70" i="1"/>
  <c r="T72" i="1"/>
  <c r="T71" i="1"/>
  <c r="T74" i="1"/>
  <c r="T75" i="1"/>
  <c r="T80" i="1"/>
  <c r="T79" i="1"/>
  <c r="T76" i="1"/>
  <c r="T81" i="1"/>
  <c r="T87" i="1"/>
  <c r="T90" i="1"/>
  <c r="T84" i="1"/>
  <c r="T91" i="1"/>
  <c r="X91" i="1" s="1"/>
  <c r="T98" i="1"/>
  <c r="T124" i="1"/>
  <c r="T85" i="1"/>
  <c r="T24" i="1"/>
  <c r="T26" i="1"/>
  <c r="T27" i="1"/>
  <c r="T30" i="1"/>
  <c r="T29" i="1"/>
  <c r="T32" i="1"/>
  <c r="T31" i="1"/>
  <c r="T39" i="1"/>
  <c r="T44" i="1"/>
  <c r="X44" i="1" s="1"/>
  <c r="T23" i="1"/>
  <c r="S873" i="1"/>
  <c r="S875" i="1"/>
  <c r="S874" i="1"/>
  <c r="S877" i="1"/>
  <c r="S880" i="1"/>
  <c r="S872" i="1"/>
  <c r="S818" i="1"/>
  <c r="S819" i="1"/>
  <c r="S820" i="1"/>
  <c r="S828" i="1"/>
  <c r="S829" i="1"/>
  <c r="X829" i="1" s="1"/>
  <c r="S832" i="1"/>
  <c r="X832" i="1" s="1"/>
  <c r="S817" i="1"/>
  <c r="S754" i="1"/>
  <c r="S753" i="1"/>
  <c r="S755" i="1"/>
  <c r="S756" i="1"/>
  <c r="S758" i="1"/>
  <c r="S760" i="1"/>
  <c r="S766" i="1"/>
  <c r="S764" i="1"/>
  <c r="S765" i="1"/>
  <c r="S763" i="1"/>
  <c r="S762" i="1"/>
  <c r="S767" i="1"/>
  <c r="X767" i="1" s="1"/>
  <c r="S529" i="1"/>
  <c r="S546" i="1"/>
  <c r="X546" i="1" s="1"/>
  <c r="S452" i="1"/>
  <c r="S453" i="1"/>
  <c r="S458" i="1"/>
  <c r="S476" i="1"/>
  <c r="S451" i="1"/>
  <c r="S419" i="1"/>
  <c r="S420" i="1"/>
  <c r="S325" i="1"/>
  <c r="S327" i="1"/>
  <c r="S333" i="1"/>
  <c r="S329" i="1"/>
  <c r="S326" i="1"/>
  <c r="S330" i="1"/>
  <c r="S334" i="1"/>
  <c r="S331" i="1"/>
  <c r="S336" i="1"/>
  <c r="S332" i="1"/>
  <c r="S337" i="1"/>
  <c r="S335" i="1"/>
  <c r="S362" i="1"/>
  <c r="S354" i="1"/>
  <c r="X354" i="1" s="1"/>
  <c r="S365" i="1"/>
  <c r="S324" i="1"/>
  <c r="S272" i="1"/>
  <c r="S271" i="1"/>
  <c r="S279" i="1"/>
  <c r="S274" i="1"/>
  <c r="X274" i="1" s="1"/>
  <c r="S282" i="1"/>
  <c r="S193" i="1"/>
  <c r="S190" i="1"/>
  <c r="S194" i="1"/>
  <c r="S195" i="1"/>
  <c r="S196" i="1"/>
  <c r="S198" i="1"/>
  <c r="S203" i="1"/>
  <c r="S216" i="1"/>
  <c r="S212" i="1"/>
  <c r="S221" i="1"/>
  <c r="X221" i="1" s="1"/>
  <c r="S146" i="1"/>
  <c r="S144" i="1"/>
  <c r="S148" i="1"/>
  <c r="S147" i="1"/>
  <c r="S149" i="1"/>
  <c r="S24" i="1"/>
  <c r="S26" i="1"/>
  <c r="S29" i="1"/>
  <c r="S31" i="1"/>
  <c r="S40" i="1"/>
  <c r="X40" i="1" s="1"/>
  <c r="S23" i="1"/>
  <c r="S68" i="1"/>
  <c r="S71" i="1"/>
  <c r="S77" i="1"/>
  <c r="S76" i="1"/>
  <c r="S81" i="1"/>
  <c r="S83" i="1"/>
  <c r="S84" i="1"/>
  <c r="X84" i="1" s="1"/>
  <c r="S66" i="1"/>
  <c r="R873" i="1"/>
  <c r="R875" i="1"/>
  <c r="R874" i="1"/>
  <c r="R876" i="1"/>
  <c r="R877" i="1"/>
  <c r="R872" i="1"/>
  <c r="R819" i="1"/>
  <c r="R821" i="1"/>
  <c r="R820" i="1"/>
  <c r="R830" i="1"/>
  <c r="R824" i="1"/>
  <c r="R831" i="1"/>
  <c r="R817" i="1"/>
  <c r="R754" i="1"/>
  <c r="R753" i="1"/>
  <c r="R757" i="1"/>
  <c r="R756" i="1"/>
  <c r="R758" i="1"/>
  <c r="R760" i="1"/>
  <c r="R765" i="1"/>
  <c r="R764" i="1"/>
  <c r="R763" i="1"/>
  <c r="R762" i="1"/>
  <c r="R786" i="1"/>
  <c r="R781" i="1"/>
  <c r="X781" i="1" s="1"/>
  <c r="R789" i="1"/>
  <c r="X789" i="1" s="1"/>
  <c r="R648" i="1"/>
  <c r="R651" i="1"/>
  <c r="R649" i="1"/>
  <c r="R652" i="1"/>
  <c r="R677" i="1"/>
  <c r="X677" i="1" s="1"/>
  <c r="R685" i="1"/>
  <c r="X685" i="1" s="1"/>
  <c r="R647" i="1"/>
  <c r="R324" i="1"/>
  <c r="R327" i="1"/>
  <c r="R333" i="1"/>
  <c r="R329" i="1"/>
  <c r="R330" i="1"/>
  <c r="R328" i="1"/>
  <c r="R336" i="1"/>
  <c r="R332" i="1"/>
  <c r="R345" i="1"/>
  <c r="R357" i="1"/>
  <c r="X357" i="1" s="1"/>
  <c r="R325" i="1"/>
  <c r="R193" i="1"/>
  <c r="R194" i="1"/>
  <c r="R195" i="1"/>
  <c r="R196" i="1"/>
  <c r="R203" i="1"/>
  <c r="R204" i="1"/>
  <c r="X204" i="1" s="1"/>
  <c r="R144" i="1"/>
  <c r="R149" i="1"/>
  <c r="R145" i="1"/>
  <c r="R71" i="1"/>
  <c r="R75" i="1"/>
  <c r="R83" i="1"/>
  <c r="R26" i="1"/>
  <c r="R29" i="1"/>
  <c r="R23" i="1"/>
  <c r="E23" i="1"/>
  <c r="F23" i="1"/>
  <c r="G23" i="1"/>
  <c r="H23" i="1"/>
  <c r="I23" i="1"/>
  <c r="J23" i="1"/>
  <c r="K23" i="1"/>
  <c r="L23" i="1"/>
  <c r="M23" i="1"/>
  <c r="N23" i="1"/>
  <c r="P23" i="1"/>
  <c r="Q23" i="1"/>
  <c r="E24" i="1"/>
  <c r="F24" i="1"/>
  <c r="G24" i="1"/>
  <c r="H24" i="1"/>
  <c r="I24" i="1"/>
  <c r="J24" i="1"/>
  <c r="K24" i="1"/>
  <c r="L24" i="1"/>
  <c r="M24" i="1"/>
  <c r="N24" i="1"/>
  <c r="P24" i="1"/>
  <c r="E25" i="1"/>
  <c r="F25" i="1"/>
  <c r="G25" i="1"/>
  <c r="H25" i="1"/>
  <c r="I25" i="1"/>
  <c r="J25" i="1"/>
  <c r="K25" i="1"/>
  <c r="M25" i="1"/>
  <c r="N25" i="1"/>
  <c r="P25" i="1"/>
  <c r="E28" i="1"/>
  <c r="F28" i="1"/>
  <c r="G28" i="1"/>
  <c r="H28" i="1"/>
  <c r="I28" i="1"/>
  <c r="J28" i="1"/>
  <c r="K28" i="1"/>
  <c r="P28" i="1"/>
  <c r="E27" i="1"/>
  <c r="F27" i="1"/>
  <c r="G27" i="1"/>
  <c r="H27" i="1"/>
  <c r="I27" i="1"/>
  <c r="J27" i="1"/>
  <c r="K27" i="1"/>
  <c r="N27" i="1"/>
  <c r="G26" i="1"/>
  <c r="I26" i="1"/>
  <c r="J26" i="1"/>
  <c r="K26" i="1"/>
  <c r="L26" i="1"/>
  <c r="M26" i="1"/>
  <c r="N26" i="1"/>
  <c r="E35" i="1"/>
  <c r="G35" i="1"/>
  <c r="H35" i="1"/>
  <c r="I35" i="1"/>
  <c r="N36" i="1"/>
  <c r="P36" i="1"/>
  <c r="E30" i="1"/>
  <c r="G30" i="1"/>
  <c r="I30" i="1"/>
  <c r="J30" i="1"/>
  <c r="M30" i="1"/>
  <c r="G37" i="1"/>
  <c r="I37" i="1"/>
  <c r="J37" i="1"/>
  <c r="L37" i="1"/>
  <c r="N37" i="1"/>
  <c r="E38" i="1"/>
  <c r="F38" i="1"/>
  <c r="G38" i="1"/>
  <c r="H38" i="1"/>
  <c r="L38" i="1"/>
  <c r="E33" i="1"/>
  <c r="G33" i="1"/>
  <c r="I33" i="1"/>
  <c r="J33" i="1"/>
  <c r="E32" i="1"/>
  <c r="G32" i="1"/>
  <c r="I32" i="1"/>
  <c r="J32" i="1"/>
  <c r="L31" i="1"/>
  <c r="X31" i="1" s="1"/>
  <c r="M31" i="1"/>
  <c r="P29" i="1"/>
  <c r="X29" i="1" s="1"/>
  <c r="E34" i="1"/>
  <c r="F34" i="1"/>
  <c r="J34" i="1"/>
  <c r="G41" i="1"/>
  <c r="H41" i="1"/>
  <c r="I41" i="1"/>
  <c r="E42" i="1"/>
  <c r="F42" i="1"/>
  <c r="E43" i="1"/>
  <c r="G43" i="1"/>
  <c r="I43" i="1"/>
  <c r="E45" i="1"/>
  <c r="X45" i="1" s="1"/>
  <c r="H45" i="1"/>
  <c r="G48" i="1"/>
  <c r="X48" i="1" s="1"/>
  <c r="E50" i="1"/>
  <c r="X50" i="1" s="1"/>
  <c r="H52" i="1"/>
  <c r="X52" i="1" s="1"/>
  <c r="E57" i="1"/>
  <c r="X57" i="1" s="1"/>
  <c r="H58" i="1"/>
  <c r="X58" i="1" s="1"/>
  <c r="E62" i="1"/>
  <c r="X62" i="1" s="1"/>
  <c r="E63" i="1"/>
  <c r="X63" i="1" s="1"/>
  <c r="E64" i="1"/>
  <c r="X64" i="1" s="1"/>
  <c r="E69" i="1"/>
  <c r="F69" i="1"/>
  <c r="G69" i="1"/>
  <c r="H69" i="1"/>
  <c r="I69" i="1"/>
  <c r="J69" i="1"/>
  <c r="K69" i="1"/>
  <c r="L69" i="1"/>
  <c r="M69" i="1"/>
  <c r="N69" i="1"/>
  <c r="E67" i="1"/>
  <c r="F67" i="1"/>
  <c r="G67" i="1"/>
  <c r="H67" i="1"/>
  <c r="J67" i="1"/>
  <c r="L67" i="1"/>
  <c r="M67" i="1"/>
  <c r="N67" i="1"/>
  <c r="P67" i="1"/>
  <c r="E66" i="1"/>
  <c r="F66" i="1"/>
  <c r="G66" i="1"/>
  <c r="H66" i="1"/>
  <c r="I66" i="1"/>
  <c r="J66" i="1"/>
  <c r="K66" i="1"/>
  <c r="L66" i="1"/>
  <c r="M66" i="1"/>
  <c r="E70" i="1"/>
  <c r="G70" i="1"/>
  <c r="H70" i="1"/>
  <c r="I70" i="1"/>
  <c r="J70" i="1"/>
  <c r="K70" i="1"/>
  <c r="L70" i="1"/>
  <c r="M70" i="1"/>
  <c r="N70" i="1"/>
  <c r="E68" i="1"/>
  <c r="G68" i="1"/>
  <c r="H68" i="1"/>
  <c r="I68" i="1"/>
  <c r="K68" i="1"/>
  <c r="L68" i="1"/>
  <c r="M68" i="1"/>
  <c r="N68" i="1"/>
  <c r="P68" i="1"/>
  <c r="E73" i="1"/>
  <c r="F73" i="1"/>
  <c r="G73" i="1"/>
  <c r="H73" i="1"/>
  <c r="I73" i="1"/>
  <c r="J73" i="1"/>
  <c r="K73" i="1"/>
  <c r="N73" i="1"/>
  <c r="E72" i="1"/>
  <c r="F72" i="1"/>
  <c r="G72" i="1"/>
  <c r="H72" i="1"/>
  <c r="I72" i="1"/>
  <c r="J72" i="1"/>
  <c r="K72" i="1"/>
  <c r="N72" i="1"/>
  <c r="E74" i="1"/>
  <c r="G74" i="1"/>
  <c r="H74" i="1"/>
  <c r="I74" i="1"/>
  <c r="J74" i="1"/>
  <c r="L74" i="1"/>
  <c r="M74" i="1"/>
  <c r="N74" i="1"/>
  <c r="P74" i="1"/>
  <c r="G71" i="1"/>
  <c r="I71" i="1"/>
  <c r="J71" i="1"/>
  <c r="K71" i="1"/>
  <c r="M71" i="1"/>
  <c r="N71" i="1"/>
  <c r="E77" i="1"/>
  <c r="G77" i="1"/>
  <c r="H77" i="1"/>
  <c r="I77" i="1"/>
  <c r="J77" i="1"/>
  <c r="K77" i="1"/>
  <c r="G80" i="1"/>
  <c r="I80" i="1"/>
  <c r="J80" i="1"/>
  <c r="L80" i="1"/>
  <c r="M80" i="1"/>
  <c r="N80" i="1"/>
  <c r="F78" i="1"/>
  <c r="G78" i="1"/>
  <c r="H78" i="1"/>
  <c r="P78" i="1"/>
  <c r="E79" i="1"/>
  <c r="F79" i="1"/>
  <c r="I79" i="1"/>
  <c r="J79" i="1"/>
  <c r="K75" i="1"/>
  <c r="P75" i="1"/>
  <c r="E76" i="1"/>
  <c r="F76" i="1"/>
  <c r="G76" i="1"/>
  <c r="H76" i="1"/>
  <c r="I76" i="1"/>
  <c r="G82" i="1"/>
  <c r="H82" i="1"/>
  <c r="J82" i="1"/>
  <c r="G87" i="1"/>
  <c r="H87" i="1"/>
  <c r="J87" i="1"/>
  <c r="L87" i="1"/>
  <c r="E86" i="1"/>
  <c r="H86" i="1"/>
  <c r="J86" i="1"/>
  <c r="G89" i="1"/>
  <c r="H89" i="1"/>
  <c r="I89" i="1"/>
  <c r="E88" i="1"/>
  <c r="G88" i="1"/>
  <c r="M88" i="1"/>
  <c r="G81" i="1"/>
  <c r="I81" i="1"/>
  <c r="L81" i="1"/>
  <c r="M81" i="1"/>
  <c r="E92" i="1"/>
  <c r="G92" i="1"/>
  <c r="H92" i="1"/>
  <c r="E93" i="1"/>
  <c r="G93" i="1"/>
  <c r="I93" i="1"/>
  <c r="M93" i="1"/>
  <c r="E94" i="1"/>
  <c r="G94" i="1"/>
  <c r="H94" i="1"/>
  <c r="K97" i="1"/>
  <c r="X97" i="1" s="1"/>
  <c r="M90" i="1"/>
  <c r="E99" i="1"/>
  <c r="X99" i="1" s="1"/>
  <c r="F99" i="1"/>
  <c r="E100" i="1"/>
  <c r="X100" i="1" s="1"/>
  <c r="G100" i="1"/>
  <c r="G105" i="1"/>
  <c r="X105" i="1" s="1"/>
  <c r="M105" i="1"/>
  <c r="E108" i="1"/>
  <c r="X108" i="1" s="1"/>
  <c r="G108" i="1"/>
  <c r="I116" i="1"/>
  <c r="X116" i="1" s="1"/>
  <c r="E121" i="1"/>
  <c r="X121" i="1" s="1"/>
  <c r="E120" i="1"/>
  <c r="X120" i="1" s="1"/>
  <c r="G120" i="1"/>
  <c r="G98" i="1"/>
  <c r="X98" i="1" s="1"/>
  <c r="G130" i="1"/>
  <c r="X130" i="1" s="1"/>
  <c r="E137" i="1"/>
  <c r="X137" i="1" s="1"/>
  <c r="E139" i="1"/>
  <c r="X139" i="1" s="1"/>
  <c r="E141" i="1"/>
  <c r="X141" i="1" s="1"/>
  <c r="G124" i="1"/>
  <c r="E145" i="1"/>
  <c r="F145" i="1"/>
  <c r="G145" i="1"/>
  <c r="H145" i="1"/>
  <c r="I145" i="1"/>
  <c r="J145" i="1"/>
  <c r="K145" i="1"/>
  <c r="L145" i="1"/>
  <c r="M145" i="1"/>
  <c r="N145" i="1"/>
  <c r="P145" i="1"/>
  <c r="E146" i="1"/>
  <c r="F146" i="1"/>
  <c r="G146" i="1"/>
  <c r="H146" i="1"/>
  <c r="I146" i="1"/>
  <c r="J146" i="1"/>
  <c r="K146" i="1"/>
  <c r="L146" i="1"/>
  <c r="M146" i="1"/>
  <c r="N146" i="1"/>
  <c r="G144" i="1"/>
  <c r="H144" i="1"/>
  <c r="I144" i="1"/>
  <c r="J144" i="1"/>
  <c r="L144" i="1"/>
  <c r="M144" i="1"/>
  <c r="N144" i="1"/>
  <c r="P144" i="1"/>
  <c r="E148" i="1"/>
  <c r="F148" i="1"/>
  <c r="G148" i="1"/>
  <c r="H148" i="1"/>
  <c r="L148" i="1"/>
  <c r="M148" i="1"/>
  <c r="N148" i="1"/>
  <c r="P148" i="1"/>
  <c r="E150" i="1"/>
  <c r="F150" i="1"/>
  <c r="G150" i="1"/>
  <c r="H150" i="1"/>
  <c r="I150" i="1"/>
  <c r="J150" i="1"/>
  <c r="K150" i="1"/>
  <c r="E147" i="1"/>
  <c r="F147" i="1"/>
  <c r="G147" i="1"/>
  <c r="H147" i="1"/>
  <c r="I147" i="1"/>
  <c r="L147" i="1"/>
  <c r="M147" i="1"/>
  <c r="E151" i="1"/>
  <c r="F151" i="1"/>
  <c r="G151" i="1"/>
  <c r="H151" i="1"/>
  <c r="I151" i="1"/>
  <c r="J151" i="1"/>
  <c r="K151" i="1"/>
  <c r="E153" i="1"/>
  <c r="F153" i="1"/>
  <c r="H153" i="1"/>
  <c r="I153" i="1"/>
  <c r="J153" i="1"/>
  <c r="P153" i="1"/>
  <c r="H155" i="1"/>
  <c r="K155" i="1"/>
  <c r="L155" i="1"/>
  <c r="M155" i="1"/>
  <c r="N155" i="1"/>
  <c r="F152" i="1"/>
  <c r="H152" i="1"/>
  <c r="I152" i="1"/>
  <c r="J152" i="1"/>
  <c r="K152" i="1"/>
  <c r="M149" i="1"/>
  <c r="X149" i="1" s="1"/>
  <c r="N149" i="1"/>
  <c r="F158" i="1"/>
  <c r="H158" i="1"/>
  <c r="I158" i="1"/>
  <c r="J158" i="1"/>
  <c r="K158" i="1"/>
  <c r="E154" i="1"/>
  <c r="G154" i="1"/>
  <c r="J154" i="1"/>
  <c r="M154" i="1"/>
  <c r="H156" i="1"/>
  <c r="I156" i="1"/>
  <c r="J156" i="1"/>
  <c r="K156" i="1"/>
  <c r="I157" i="1"/>
  <c r="L157" i="1"/>
  <c r="M157" i="1"/>
  <c r="N157" i="1"/>
  <c r="G159" i="1"/>
  <c r="H159" i="1"/>
  <c r="I159" i="1"/>
  <c r="G163" i="1"/>
  <c r="J163" i="1"/>
  <c r="M161" i="1"/>
  <c r="X161" i="1" s="1"/>
  <c r="G165" i="1"/>
  <c r="H165" i="1"/>
  <c r="E174" i="1"/>
  <c r="X174" i="1" s="1"/>
  <c r="E179" i="1"/>
  <c r="X179" i="1" s="1"/>
  <c r="H181" i="1"/>
  <c r="X181" i="1" s="1"/>
  <c r="G184" i="1"/>
  <c r="X184" i="1" s="1"/>
  <c r="H183" i="1"/>
  <c r="X183" i="1" s="1"/>
  <c r="I187" i="1"/>
  <c r="X187" i="1" s="1"/>
  <c r="E191" i="1"/>
  <c r="F191" i="1"/>
  <c r="G191" i="1"/>
  <c r="H191" i="1"/>
  <c r="I191" i="1"/>
  <c r="E192" i="1"/>
  <c r="F192" i="1"/>
  <c r="G192" i="1"/>
  <c r="I192" i="1"/>
  <c r="J192" i="1"/>
  <c r="K192" i="1"/>
  <c r="L192" i="1"/>
  <c r="M192" i="1"/>
  <c r="N192" i="1"/>
  <c r="E193" i="1"/>
  <c r="F193" i="1"/>
  <c r="G193" i="1"/>
  <c r="H193" i="1"/>
  <c r="I193" i="1"/>
  <c r="J193" i="1"/>
  <c r="K193" i="1"/>
  <c r="L193" i="1"/>
  <c r="M193" i="1"/>
  <c r="N193" i="1"/>
  <c r="P193" i="1"/>
  <c r="E190" i="1"/>
  <c r="F190" i="1"/>
  <c r="G190" i="1"/>
  <c r="H190" i="1"/>
  <c r="I190" i="1"/>
  <c r="J190" i="1"/>
  <c r="K190" i="1"/>
  <c r="N190" i="1"/>
  <c r="P190" i="1"/>
  <c r="E194" i="1"/>
  <c r="F194" i="1"/>
  <c r="G194" i="1"/>
  <c r="H194" i="1"/>
  <c r="I194" i="1"/>
  <c r="J194" i="1"/>
  <c r="K194" i="1"/>
  <c r="L194" i="1"/>
  <c r="N194" i="1"/>
  <c r="E200" i="1"/>
  <c r="F200" i="1"/>
  <c r="G200" i="1"/>
  <c r="H200" i="1"/>
  <c r="I200" i="1"/>
  <c r="J200" i="1"/>
  <c r="K200" i="1"/>
  <c r="H197" i="1"/>
  <c r="I197" i="1"/>
  <c r="E202" i="1"/>
  <c r="F202" i="1"/>
  <c r="G202" i="1"/>
  <c r="H202" i="1"/>
  <c r="I202" i="1"/>
  <c r="M202" i="1"/>
  <c r="E199" i="1"/>
  <c r="F199" i="1"/>
  <c r="G199" i="1"/>
  <c r="H199" i="1"/>
  <c r="I199" i="1"/>
  <c r="E201" i="1"/>
  <c r="F201" i="1"/>
  <c r="G201" i="1"/>
  <c r="H201" i="1"/>
  <c r="I201" i="1"/>
  <c r="E198" i="1"/>
  <c r="F198" i="1"/>
  <c r="G198" i="1"/>
  <c r="I198" i="1"/>
  <c r="K198" i="1"/>
  <c r="E195" i="1"/>
  <c r="H195" i="1"/>
  <c r="I195" i="1"/>
  <c r="K195" i="1"/>
  <c r="M195" i="1"/>
  <c r="N195" i="1"/>
  <c r="P195" i="1"/>
  <c r="E208" i="1"/>
  <c r="F208" i="1"/>
  <c r="I208" i="1"/>
  <c r="J208" i="1"/>
  <c r="K208" i="1"/>
  <c r="E196" i="1"/>
  <c r="F196" i="1"/>
  <c r="G196" i="1"/>
  <c r="H196" i="1"/>
  <c r="J196" i="1"/>
  <c r="K196" i="1"/>
  <c r="E210" i="1"/>
  <c r="F210" i="1"/>
  <c r="G210" i="1"/>
  <c r="H210" i="1"/>
  <c r="I210" i="1"/>
  <c r="K210" i="1"/>
  <c r="P210" i="1"/>
  <c r="E207" i="1"/>
  <c r="F207" i="1"/>
  <c r="G207" i="1"/>
  <c r="H207" i="1"/>
  <c r="K207" i="1"/>
  <c r="E206" i="1"/>
  <c r="F206" i="1"/>
  <c r="G206" i="1"/>
  <c r="J206" i="1"/>
  <c r="M206" i="1"/>
  <c r="N206" i="1"/>
  <c r="E203" i="1"/>
  <c r="F203" i="1"/>
  <c r="G203" i="1"/>
  <c r="H203" i="1"/>
  <c r="I203" i="1"/>
  <c r="J203" i="1"/>
  <c r="L203" i="1"/>
  <c r="M203" i="1"/>
  <c r="P203" i="1"/>
  <c r="E209" i="1"/>
  <c r="F209" i="1"/>
  <c r="G209" i="1"/>
  <c r="I209" i="1"/>
  <c r="J209" i="1"/>
  <c r="K209" i="1"/>
  <c r="G211" i="1"/>
  <c r="H211" i="1"/>
  <c r="L211" i="1"/>
  <c r="M211" i="1"/>
  <c r="N211" i="1"/>
  <c r="P211" i="1"/>
  <c r="E213" i="1"/>
  <c r="F213" i="1"/>
  <c r="I213" i="1"/>
  <c r="J213" i="1"/>
  <c r="M213" i="1"/>
  <c r="F205" i="1"/>
  <c r="H205" i="1"/>
  <c r="I205" i="1"/>
  <c r="E217" i="1"/>
  <c r="F217" i="1"/>
  <c r="I217" i="1"/>
  <c r="J217" i="1"/>
  <c r="M217" i="1"/>
  <c r="G214" i="1"/>
  <c r="H214" i="1"/>
  <c r="I214" i="1"/>
  <c r="K214" i="1"/>
  <c r="E219" i="1"/>
  <c r="F219" i="1"/>
  <c r="I219" i="1"/>
  <c r="H220" i="1"/>
  <c r="L220" i="1"/>
  <c r="M220" i="1"/>
  <c r="N220" i="1"/>
  <c r="G216" i="1"/>
  <c r="I216" i="1"/>
  <c r="L216" i="1"/>
  <c r="M216" i="1"/>
  <c r="E225" i="1"/>
  <c r="G225" i="1"/>
  <c r="H225" i="1"/>
  <c r="G224" i="1"/>
  <c r="H224" i="1"/>
  <c r="J224" i="1"/>
  <c r="E226" i="1"/>
  <c r="F226" i="1"/>
  <c r="E227" i="1"/>
  <c r="F227" i="1"/>
  <c r="I227" i="1"/>
  <c r="J227" i="1"/>
  <c r="G228" i="1"/>
  <c r="M228" i="1"/>
  <c r="E234" i="1"/>
  <c r="X234" i="1" s="1"/>
  <c r="H243" i="1"/>
  <c r="X243" i="1" s="1"/>
  <c r="E245" i="1"/>
  <c r="X245" i="1" s="1"/>
  <c r="E247" i="1"/>
  <c r="I247" i="1"/>
  <c r="H249" i="1"/>
  <c r="X249" i="1" s="1"/>
  <c r="H255" i="1"/>
  <c r="X255" i="1" s="1"/>
  <c r="G258" i="1"/>
  <c r="X258" i="1" s="1"/>
  <c r="E261" i="1"/>
  <c r="X261" i="1" s="1"/>
  <c r="E264" i="1"/>
  <c r="X264" i="1" s="1"/>
  <c r="E267" i="1"/>
  <c r="X267" i="1" s="1"/>
  <c r="E269" i="1"/>
  <c r="F269" i="1"/>
  <c r="G269" i="1"/>
  <c r="H269" i="1"/>
  <c r="I269" i="1"/>
  <c r="K269" i="1"/>
  <c r="L269" i="1"/>
  <c r="M269" i="1"/>
  <c r="N269" i="1"/>
  <c r="P269" i="1"/>
  <c r="E270" i="1"/>
  <c r="F270" i="1"/>
  <c r="G270" i="1"/>
  <c r="H270" i="1"/>
  <c r="I270" i="1"/>
  <c r="K270" i="1"/>
  <c r="L270" i="1"/>
  <c r="M270" i="1"/>
  <c r="P270" i="1"/>
  <c r="E272" i="1"/>
  <c r="F272" i="1"/>
  <c r="G272" i="1"/>
  <c r="H272" i="1"/>
  <c r="I272" i="1"/>
  <c r="L272" i="1"/>
  <c r="M272" i="1"/>
  <c r="F273" i="1"/>
  <c r="H273" i="1"/>
  <c r="I273" i="1"/>
  <c r="J273" i="1"/>
  <c r="K273" i="1"/>
  <c r="M273" i="1"/>
  <c r="L271" i="1"/>
  <c r="M271" i="1"/>
  <c r="N271" i="1"/>
  <c r="P271" i="1"/>
  <c r="F276" i="1"/>
  <c r="H276" i="1"/>
  <c r="I276" i="1"/>
  <c r="K276" i="1"/>
  <c r="L276" i="1"/>
  <c r="M276" i="1"/>
  <c r="E277" i="1"/>
  <c r="F277" i="1"/>
  <c r="G277" i="1"/>
  <c r="H277" i="1"/>
  <c r="I277" i="1"/>
  <c r="G281" i="1"/>
  <c r="H281" i="1"/>
  <c r="I281" i="1"/>
  <c r="L281" i="1"/>
  <c r="M281" i="1"/>
  <c r="F275" i="1"/>
  <c r="H275" i="1"/>
  <c r="J275" i="1"/>
  <c r="K275" i="1"/>
  <c r="L275" i="1"/>
  <c r="H278" i="1"/>
  <c r="I278" i="1"/>
  <c r="J278" i="1"/>
  <c r="K278" i="1"/>
  <c r="L278" i="1"/>
  <c r="M278" i="1"/>
  <c r="E283" i="1"/>
  <c r="F283" i="1"/>
  <c r="G283" i="1"/>
  <c r="I283" i="1"/>
  <c r="J283" i="1"/>
  <c r="E284" i="1"/>
  <c r="F284" i="1"/>
  <c r="G284" i="1"/>
  <c r="I284" i="1"/>
  <c r="J284" i="1"/>
  <c r="E285" i="1"/>
  <c r="G285" i="1"/>
  <c r="H285" i="1"/>
  <c r="L285" i="1"/>
  <c r="N285" i="1"/>
  <c r="E279" i="1"/>
  <c r="F279" i="1"/>
  <c r="G279" i="1"/>
  <c r="I279" i="1"/>
  <c r="L279" i="1"/>
  <c r="H280" i="1"/>
  <c r="I280" i="1"/>
  <c r="J280" i="1"/>
  <c r="K280" i="1"/>
  <c r="L280" i="1"/>
  <c r="H282" i="1"/>
  <c r="I282" i="1"/>
  <c r="K282" i="1"/>
  <c r="L282" i="1"/>
  <c r="P289" i="1"/>
  <c r="X289" i="1" s="1"/>
  <c r="E286" i="1"/>
  <c r="F286" i="1"/>
  <c r="G286" i="1"/>
  <c r="I288" i="1"/>
  <c r="J288" i="1"/>
  <c r="K288" i="1"/>
  <c r="K293" i="1"/>
  <c r="M293" i="1"/>
  <c r="I294" i="1"/>
  <c r="J294" i="1"/>
  <c r="E291" i="1"/>
  <c r="H291" i="1"/>
  <c r="I291" i="1"/>
  <c r="F287" i="1"/>
  <c r="H287" i="1"/>
  <c r="I287" i="1"/>
  <c r="H315" i="1"/>
  <c r="X315" i="1" s="1"/>
  <c r="I320" i="1"/>
  <c r="X320" i="1" s="1"/>
  <c r="E325" i="1"/>
  <c r="F325" i="1"/>
  <c r="G325" i="1"/>
  <c r="H325" i="1"/>
  <c r="I325" i="1"/>
  <c r="J325" i="1"/>
  <c r="K325" i="1"/>
  <c r="L325" i="1"/>
  <c r="M325" i="1"/>
  <c r="N325" i="1"/>
  <c r="P325" i="1"/>
  <c r="E324" i="1"/>
  <c r="F324" i="1"/>
  <c r="G324" i="1"/>
  <c r="H324" i="1"/>
  <c r="I324" i="1"/>
  <c r="J324" i="1"/>
  <c r="L324" i="1"/>
  <c r="M324" i="1"/>
  <c r="N324" i="1"/>
  <c r="P324" i="1"/>
  <c r="E327" i="1"/>
  <c r="F327" i="1"/>
  <c r="G327" i="1"/>
  <c r="I327" i="1"/>
  <c r="J327" i="1"/>
  <c r="K327" i="1"/>
  <c r="L327" i="1"/>
  <c r="M327" i="1"/>
  <c r="N327" i="1"/>
  <c r="P327" i="1"/>
  <c r="E326" i="1"/>
  <c r="F326" i="1"/>
  <c r="G326" i="1"/>
  <c r="H326" i="1"/>
  <c r="I326" i="1"/>
  <c r="J326" i="1"/>
  <c r="K326" i="1"/>
  <c r="P326" i="1"/>
  <c r="E333" i="1"/>
  <c r="F333" i="1"/>
  <c r="G333" i="1"/>
  <c r="H333" i="1"/>
  <c r="J333" i="1"/>
  <c r="K333" i="1"/>
  <c r="L333" i="1"/>
  <c r="M333" i="1"/>
  <c r="N333" i="1"/>
  <c r="P333" i="1"/>
  <c r="E329" i="1"/>
  <c r="G329" i="1"/>
  <c r="H329" i="1"/>
  <c r="I329" i="1"/>
  <c r="K329" i="1"/>
  <c r="L329" i="1"/>
  <c r="M329" i="1"/>
  <c r="N329" i="1"/>
  <c r="E330" i="1"/>
  <c r="F330" i="1"/>
  <c r="H330" i="1"/>
  <c r="I330" i="1"/>
  <c r="J330" i="1"/>
  <c r="K330" i="1"/>
  <c r="L330" i="1"/>
  <c r="M330" i="1"/>
  <c r="N330" i="1"/>
  <c r="E331" i="1"/>
  <c r="F331" i="1"/>
  <c r="G331" i="1"/>
  <c r="H331" i="1"/>
  <c r="I331" i="1"/>
  <c r="J331" i="1"/>
  <c r="K331" i="1"/>
  <c r="P331" i="1"/>
  <c r="E334" i="1"/>
  <c r="F334" i="1"/>
  <c r="G334" i="1"/>
  <c r="H334" i="1"/>
  <c r="I334" i="1"/>
  <c r="J334" i="1"/>
  <c r="K334" i="1"/>
  <c r="L334" i="1"/>
  <c r="N334" i="1"/>
  <c r="E339" i="1"/>
  <c r="F339" i="1"/>
  <c r="G339" i="1"/>
  <c r="I339" i="1"/>
  <c r="J339" i="1"/>
  <c r="K339" i="1"/>
  <c r="P339" i="1"/>
  <c r="E328" i="1"/>
  <c r="F328" i="1"/>
  <c r="G328" i="1"/>
  <c r="H328" i="1"/>
  <c r="I328" i="1"/>
  <c r="K328" i="1"/>
  <c r="E332" i="1"/>
  <c r="F332" i="1"/>
  <c r="G332" i="1"/>
  <c r="H332" i="1"/>
  <c r="I332" i="1"/>
  <c r="J332" i="1"/>
  <c r="K332" i="1"/>
  <c r="L332" i="1"/>
  <c r="M332" i="1"/>
  <c r="E336" i="1"/>
  <c r="F336" i="1"/>
  <c r="G336" i="1"/>
  <c r="H336" i="1"/>
  <c r="I336" i="1"/>
  <c r="J336" i="1"/>
  <c r="K336" i="1"/>
  <c r="L336" i="1"/>
  <c r="M336" i="1"/>
  <c r="N336" i="1"/>
  <c r="P336" i="1"/>
  <c r="E335" i="1"/>
  <c r="F335" i="1"/>
  <c r="G335" i="1"/>
  <c r="H335" i="1"/>
  <c r="L335" i="1"/>
  <c r="N335" i="1"/>
  <c r="E337" i="1"/>
  <c r="F337" i="1"/>
  <c r="G337" i="1"/>
  <c r="H337" i="1"/>
  <c r="I337" i="1"/>
  <c r="K337" i="1"/>
  <c r="L337" i="1"/>
  <c r="M337" i="1"/>
  <c r="E338" i="1"/>
  <c r="F338" i="1"/>
  <c r="G338" i="1"/>
  <c r="H338" i="1"/>
  <c r="I338" i="1"/>
  <c r="J338" i="1"/>
  <c r="K338" i="1"/>
  <c r="I340" i="1"/>
  <c r="J340" i="1"/>
  <c r="K340" i="1"/>
  <c r="P340" i="1"/>
  <c r="E342" i="1"/>
  <c r="F342" i="1"/>
  <c r="G342" i="1"/>
  <c r="I342" i="1"/>
  <c r="J342" i="1"/>
  <c r="E344" i="1"/>
  <c r="G344" i="1"/>
  <c r="H344" i="1"/>
  <c r="I344" i="1"/>
  <c r="E346" i="1"/>
  <c r="F346" i="1"/>
  <c r="J346" i="1"/>
  <c r="M346" i="1"/>
  <c r="E347" i="1"/>
  <c r="F347" i="1"/>
  <c r="G347" i="1"/>
  <c r="H347" i="1"/>
  <c r="E343" i="1"/>
  <c r="F343" i="1"/>
  <c r="J343" i="1"/>
  <c r="M341" i="1"/>
  <c r="N341" i="1"/>
  <c r="E345" i="1"/>
  <c r="G345" i="1"/>
  <c r="H345" i="1"/>
  <c r="I345" i="1"/>
  <c r="J345" i="1"/>
  <c r="K345" i="1"/>
  <c r="E352" i="1"/>
  <c r="F352" i="1"/>
  <c r="G352" i="1"/>
  <c r="I352" i="1"/>
  <c r="J352" i="1"/>
  <c r="I353" i="1"/>
  <c r="J353" i="1"/>
  <c r="L349" i="1"/>
  <c r="M349" i="1"/>
  <c r="G351" i="1"/>
  <c r="H351" i="1"/>
  <c r="I351" i="1"/>
  <c r="E348" i="1"/>
  <c r="F348" i="1"/>
  <c r="G348" i="1"/>
  <c r="J348" i="1"/>
  <c r="E350" i="1"/>
  <c r="F350" i="1"/>
  <c r="P350" i="1"/>
  <c r="N356" i="1"/>
  <c r="X356" i="1" s="1"/>
  <c r="I358" i="1"/>
  <c r="J358" i="1"/>
  <c r="E355" i="1"/>
  <c r="L355" i="1"/>
  <c r="N355" i="1"/>
  <c r="E360" i="1"/>
  <c r="F360" i="1"/>
  <c r="G360" i="1"/>
  <c r="H360" i="1"/>
  <c r="N359" i="1"/>
  <c r="X359" i="1" s="1"/>
  <c r="E369" i="1"/>
  <c r="F369" i="1"/>
  <c r="G369" i="1"/>
  <c r="I369" i="1"/>
  <c r="E362" i="1"/>
  <c r="G362" i="1"/>
  <c r="H362" i="1"/>
  <c r="I362" i="1"/>
  <c r="J362" i="1"/>
  <c r="I372" i="1"/>
  <c r="J372" i="1"/>
  <c r="F381" i="1"/>
  <c r="G381" i="1"/>
  <c r="I381" i="1"/>
  <c r="J381" i="1"/>
  <c r="E371" i="1"/>
  <c r="F371" i="1"/>
  <c r="H395" i="1"/>
  <c r="X395" i="1" s="1"/>
  <c r="I365" i="1"/>
  <c r="X365" i="1" s="1"/>
  <c r="I370" i="1"/>
  <c r="G405" i="1"/>
  <c r="I405" i="1"/>
  <c r="G374" i="1"/>
  <c r="J374" i="1"/>
  <c r="F408" i="1"/>
  <c r="X408" i="1" s="1"/>
  <c r="G416" i="1"/>
  <c r="X416" i="1" s="1"/>
  <c r="G417" i="1"/>
  <c r="X417" i="1" s="1"/>
  <c r="I375" i="1"/>
  <c r="X375" i="1" s="1"/>
  <c r="E419" i="1"/>
  <c r="F419" i="1"/>
  <c r="G419" i="1"/>
  <c r="I419" i="1"/>
  <c r="J419" i="1"/>
  <c r="E420" i="1"/>
  <c r="G420" i="1"/>
  <c r="I420" i="1"/>
  <c r="J420" i="1"/>
  <c r="K420" i="1"/>
  <c r="M420" i="1"/>
  <c r="E421" i="1"/>
  <c r="F421" i="1"/>
  <c r="G421" i="1"/>
  <c r="H421" i="1"/>
  <c r="I421" i="1"/>
  <c r="K421" i="1"/>
  <c r="F424" i="1"/>
  <c r="H424" i="1"/>
  <c r="I424" i="1"/>
  <c r="K424" i="1"/>
  <c r="M424" i="1"/>
  <c r="E422" i="1"/>
  <c r="F422" i="1"/>
  <c r="G422" i="1"/>
  <c r="I422" i="1"/>
  <c r="G426" i="1"/>
  <c r="H426" i="1"/>
  <c r="J426" i="1"/>
  <c r="K426" i="1"/>
  <c r="I428" i="1"/>
  <c r="J428" i="1"/>
  <c r="K428" i="1"/>
  <c r="G427" i="1"/>
  <c r="J427" i="1"/>
  <c r="H429" i="1"/>
  <c r="I429" i="1"/>
  <c r="J429" i="1"/>
  <c r="E430" i="1"/>
  <c r="F430" i="1"/>
  <c r="I430" i="1"/>
  <c r="H423" i="1"/>
  <c r="J423" i="1"/>
  <c r="I433" i="1"/>
  <c r="J433" i="1"/>
  <c r="I434" i="1"/>
  <c r="J434" i="1"/>
  <c r="F444" i="1"/>
  <c r="X444" i="1" s="1"/>
  <c r="E451" i="1"/>
  <c r="F451" i="1"/>
  <c r="G451" i="1"/>
  <c r="H451" i="1"/>
  <c r="I451" i="1"/>
  <c r="J451" i="1"/>
  <c r="L451" i="1"/>
  <c r="M451" i="1"/>
  <c r="N451" i="1"/>
  <c r="P451" i="1"/>
  <c r="E452" i="1"/>
  <c r="F452" i="1"/>
  <c r="G452" i="1"/>
  <c r="H452" i="1"/>
  <c r="I452" i="1"/>
  <c r="J452" i="1"/>
  <c r="K452" i="1"/>
  <c r="L452" i="1"/>
  <c r="M452" i="1"/>
  <c r="E454" i="1"/>
  <c r="F454" i="1"/>
  <c r="G454" i="1"/>
  <c r="H454" i="1"/>
  <c r="I454" i="1"/>
  <c r="J454" i="1"/>
  <c r="K454" i="1"/>
  <c r="L454" i="1"/>
  <c r="E453" i="1"/>
  <c r="F453" i="1"/>
  <c r="I453" i="1"/>
  <c r="J453" i="1"/>
  <c r="K453" i="1"/>
  <c r="L453" i="1"/>
  <c r="M453" i="1"/>
  <c r="N453" i="1"/>
  <c r="P453" i="1"/>
  <c r="E456" i="1"/>
  <c r="G456" i="1"/>
  <c r="I456" i="1"/>
  <c r="J456" i="1"/>
  <c r="L456" i="1"/>
  <c r="M456" i="1"/>
  <c r="F455" i="1"/>
  <c r="H455" i="1"/>
  <c r="I455" i="1"/>
  <c r="J455" i="1"/>
  <c r="K455" i="1"/>
  <c r="L455" i="1"/>
  <c r="M455" i="1"/>
  <c r="E459" i="1"/>
  <c r="F459" i="1"/>
  <c r="G459" i="1"/>
  <c r="H459" i="1"/>
  <c r="J459" i="1"/>
  <c r="K459" i="1"/>
  <c r="E457" i="1"/>
  <c r="F457" i="1"/>
  <c r="G457" i="1"/>
  <c r="H457" i="1"/>
  <c r="J457" i="1"/>
  <c r="K457" i="1"/>
  <c r="L457" i="1"/>
  <c r="E460" i="1"/>
  <c r="F460" i="1"/>
  <c r="G460" i="1"/>
  <c r="H460" i="1"/>
  <c r="I460" i="1"/>
  <c r="J460" i="1"/>
  <c r="K460" i="1"/>
  <c r="E462" i="1"/>
  <c r="F462" i="1"/>
  <c r="G462" i="1"/>
  <c r="H462" i="1"/>
  <c r="J462" i="1"/>
  <c r="L462" i="1"/>
  <c r="G464" i="1"/>
  <c r="H464" i="1"/>
  <c r="J464" i="1"/>
  <c r="L464" i="1"/>
  <c r="G458" i="1"/>
  <c r="H458" i="1"/>
  <c r="I458" i="1"/>
  <c r="J458" i="1"/>
  <c r="L458" i="1"/>
  <c r="E468" i="1"/>
  <c r="G468" i="1"/>
  <c r="J468" i="1"/>
  <c r="L468" i="1"/>
  <c r="P467" i="1"/>
  <c r="X467" i="1" s="1"/>
  <c r="E463" i="1"/>
  <c r="G463" i="1"/>
  <c r="I463" i="1"/>
  <c r="E469" i="1"/>
  <c r="F469" i="1"/>
  <c r="J469" i="1"/>
  <c r="M469" i="1"/>
  <c r="E470" i="1"/>
  <c r="F470" i="1"/>
  <c r="G470" i="1"/>
  <c r="I470" i="1"/>
  <c r="J470" i="1"/>
  <c r="G465" i="1"/>
  <c r="N465" i="1"/>
  <c r="G461" i="1"/>
  <c r="N461" i="1"/>
  <c r="P461" i="1"/>
  <c r="E471" i="1"/>
  <c r="F471" i="1"/>
  <c r="G471" i="1"/>
  <c r="I471" i="1"/>
  <c r="J471" i="1"/>
  <c r="P472" i="1"/>
  <c r="X472" i="1" s="1"/>
  <c r="E473" i="1"/>
  <c r="G473" i="1"/>
  <c r="I473" i="1"/>
  <c r="J473" i="1"/>
  <c r="I474" i="1"/>
  <c r="J474" i="1"/>
  <c r="K474" i="1"/>
  <c r="E475" i="1"/>
  <c r="F475" i="1"/>
  <c r="I475" i="1"/>
  <c r="J475" i="1"/>
  <c r="P466" i="1"/>
  <c r="X466" i="1" s="1"/>
  <c r="F476" i="1"/>
  <c r="X476" i="1" s="1"/>
  <c r="I476" i="1"/>
  <c r="F480" i="1"/>
  <c r="X480" i="1" s="1"/>
  <c r="H480" i="1"/>
  <c r="G485" i="1"/>
  <c r="X485" i="1" s="1"/>
  <c r="E510" i="1"/>
  <c r="X510" i="1" s="1"/>
  <c r="G512" i="1"/>
  <c r="X512" i="1" s="1"/>
  <c r="G513" i="1"/>
  <c r="X513" i="1" s="1"/>
  <c r="E517" i="1"/>
  <c r="F517" i="1"/>
  <c r="G517" i="1"/>
  <c r="H517" i="1"/>
  <c r="I517" i="1"/>
  <c r="J517" i="1"/>
  <c r="K517" i="1"/>
  <c r="L517" i="1"/>
  <c r="M517" i="1"/>
  <c r="E518" i="1"/>
  <c r="F518" i="1"/>
  <c r="G518" i="1"/>
  <c r="H518" i="1"/>
  <c r="I518" i="1"/>
  <c r="K518" i="1"/>
  <c r="L518" i="1"/>
  <c r="M518" i="1"/>
  <c r="E516" i="1"/>
  <c r="F516" i="1"/>
  <c r="G516" i="1"/>
  <c r="H516" i="1"/>
  <c r="I516" i="1"/>
  <c r="J516" i="1"/>
  <c r="K516" i="1"/>
  <c r="L516" i="1"/>
  <c r="M516" i="1"/>
  <c r="F520" i="1"/>
  <c r="H520" i="1"/>
  <c r="I520" i="1"/>
  <c r="K520" i="1"/>
  <c r="L520" i="1"/>
  <c r="M520" i="1"/>
  <c r="E519" i="1"/>
  <c r="F519" i="1"/>
  <c r="G519" i="1"/>
  <c r="H519" i="1"/>
  <c r="I519" i="1"/>
  <c r="J519" i="1"/>
  <c r="E521" i="1"/>
  <c r="G521" i="1"/>
  <c r="J521" i="1"/>
  <c r="E529" i="1"/>
  <c r="F529" i="1"/>
  <c r="G529" i="1"/>
  <c r="H529" i="1"/>
  <c r="I529" i="1"/>
  <c r="J529" i="1"/>
  <c r="K529" i="1"/>
  <c r="L529" i="1"/>
  <c r="E531" i="1"/>
  <c r="G531" i="1"/>
  <c r="H531" i="1"/>
  <c r="I531" i="1"/>
  <c r="J531" i="1"/>
  <c r="E530" i="1"/>
  <c r="F530" i="1"/>
  <c r="G530" i="1"/>
  <c r="H530" i="1"/>
  <c r="I530" i="1"/>
  <c r="J530" i="1"/>
  <c r="E533" i="1"/>
  <c r="F533" i="1"/>
  <c r="G533" i="1"/>
  <c r="H533" i="1"/>
  <c r="I533" i="1"/>
  <c r="J533" i="1"/>
  <c r="K533" i="1"/>
  <c r="E532" i="1"/>
  <c r="F532" i="1"/>
  <c r="G532" i="1"/>
  <c r="H532" i="1"/>
  <c r="I532" i="1"/>
  <c r="L532" i="1"/>
  <c r="F535" i="1"/>
  <c r="G535" i="1"/>
  <c r="I535" i="1"/>
  <c r="J535" i="1"/>
  <c r="E537" i="1"/>
  <c r="F537" i="1"/>
  <c r="G537" i="1"/>
  <c r="I537" i="1"/>
  <c r="J537" i="1"/>
  <c r="E538" i="1"/>
  <c r="F538" i="1"/>
  <c r="G538" i="1"/>
  <c r="J538" i="1"/>
  <c r="K538" i="1"/>
  <c r="E539" i="1"/>
  <c r="F539" i="1"/>
  <c r="G539" i="1"/>
  <c r="H539" i="1"/>
  <c r="K539" i="1"/>
  <c r="E540" i="1"/>
  <c r="G540" i="1"/>
  <c r="H540" i="1"/>
  <c r="L540" i="1"/>
  <c r="E536" i="1"/>
  <c r="F536" i="1"/>
  <c r="G536" i="1"/>
  <c r="H536" i="1"/>
  <c r="F542" i="1"/>
  <c r="X542" i="1" s="1"/>
  <c r="I542" i="1"/>
  <c r="E543" i="1"/>
  <c r="F543" i="1"/>
  <c r="I543" i="1"/>
  <c r="E544" i="1"/>
  <c r="H544" i="1"/>
  <c r="E547" i="1"/>
  <c r="H547" i="1"/>
  <c r="E548" i="1"/>
  <c r="G548" i="1"/>
  <c r="I548" i="1"/>
  <c r="E541" i="1"/>
  <c r="X541" i="1" s="1"/>
  <c r="F541" i="1"/>
  <c r="E552" i="1"/>
  <c r="X552" i="1" s="1"/>
  <c r="G552" i="1"/>
  <c r="I556" i="1"/>
  <c r="X556" i="1" s="1"/>
  <c r="E566" i="1"/>
  <c r="X566" i="1" s="1"/>
  <c r="E568" i="1"/>
  <c r="F568" i="1"/>
  <c r="G568" i="1"/>
  <c r="J568" i="1"/>
  <c r="L568" i="1"/>
  <c r="M568" i="1"/>
  <c r="E569" i="1"/>
  <c r="F569" i="1"/>
  <c r="G569" i="1"/>
  <c r="J569" i="1"/>
  <c r="L569" i="1"/>
  <c r="E571" i="1"/>
  <c r="F571" i="1"/>
  <c r="J571" i="1"/>
  <c r="F572" i="1"/>
  <c r="X572" i="1" s="1"/>
  <c r="J572" i="1"/>
  <c r="M576" i="1"/>
  <c r="X576" i="1" s="1"/>
  <c r="G578" i="1"/>
  <c r="X578" i="1" s="1"/>
  <c r="F575" i="1"/>
  <c r="X575" i="1" s="1"/>
  <c r="G584" i="1"/>
  <c r="X584" i="1" s="1"/>
  <c r="E588" i="1"/>
  <c r="X588" i="1" s="1"/>
  <c r="F577" i="1"/>
  <c r="X577" i="1" s="1"/>
  <c r="E602" i="1"/>
  <c r="X602" i="1" s="1"/>
  <c r="I602" i="1"/>
  <c r="E603" i="1"/>
  <c r="X603" i="1" s="1"/>
  <c r="F603" i="1"/>
  <c r="I601" i="1"/>
  <c r="X601" i="1" s="1"/>
  <c r="E604" i="1"/>
  <c r="X604" i="1" s="1"/>
  <c r="E608" i="1"/>
  <c r="X608" i="1" s="1"/>
  <c r="I609" i="1"/>
  <c r="J609" i="1"/>
  <c r="F611" i="1"/>
  <c r="I611" i="1"/>
  <c r="E612" i="1"/>
  <c r="X612" i="1" s="1"/>
  <c r="E613" i="1"/>
  <c r="X613" i="1" s="1"/>
  <c r="E625" i="1"/>
  <c r="X625" i="1" s="1"/>
  <c r="F622" i="1"/>
  <c r="X622" i="1" s="1"/>
  <c r="E626" i="1"/>
  <c r="X626" i="1" s="1"/>
  <c r="E627" i="1"/>
  <c r="X627" i="1" s="1"/>
  <c r="E629" i="1"/>
  <c r="F629" i="1"/>
  <c r="E630" i="1"/>
  <c r="F630" i="1"/>
  <c r="E632" i="1"/>
  <c r="F632" i="1"/>
  <c r="E631" i="1"/>
  <c r="F631" i="1"/>
  <c r="E633" i="1"/>
  <c r="F633" i="1"/>
  <c r="E639" i="1"/>
  <c r="X639" i="1" s="1"/>
  <c r="E647" i="1"/>
  <c r="F647" i="1"/>
  <c r="G647" i="1"/>
  <c r="H647" i="1"/>
  <c r="I647" i="1"/>
  <c r="J647" i="1"/>
  <c r="L647" i="1"/>
  <c r="M647" i="1"/>
  <c r="N647" i="1"/>
  <c r="E648" i="1"/>
  <c r="F648" i="1"/>
  <c r="I648" i="1"/>
  <c r="J648" i="1"/>
  <c r="L648" i="1"/>
  <c r="M648" i="1"/>
  <c r="N648" i="1"/>
  <c r="F650" i="1"/>
  <c r="G650" i="1"/>
  <c r="I650" i="1"/>
  <c r="J650" i="1"/>
  <c r="M650" i="1"/>
  <c r="P650" i="1"/>
  <c r="E653" i="1"/>
  <c r="G653" i="1"/>
  <c r="L653" i="1"/>
  <c r="E651" i="1"/>
  <c r="F651" i="1"/>
  <c r="H651" i="1"/>
  <c r="I651" i="1"/>
  <c r="F656" i="1"/>
  <c r="H656" i="1"/>
  <c r="J656" i="1"/>
  <c r="M656" i="1"/>
  <c r="P656" i="1"/>
  <c r="E657" i="1"/>
  <c r="L657" i="1"/>
  <c r="M657" i="1"/>
  <c r="N657" i="1"/>
  <c r="E654" i="1"/>
  <c r="H654" i="1"/>
  <c r="K654" i="1"/>
  <c r="M654" i="1"/>
  <c r="H649" i="1"/>
  <c r="I649" i="1"/>
  <c r="J649" i="1"/>
  <c r="L649" i="1"/>
  <c r="M649" i="1"/>
  <c r="E655" i="1"/>
  <c r="H655" i="1"/>
  <c r="J655" i="1"/>
  <c r="M655" i="1"/>
  <c r="N655" i="1"/>
  <c r="P659" i="1"/>
  <c r="X659" i="1" s="1"/>
  <c r="F662" i="1"/>
  <c r="H662" i="1"/>
  <c r="I662" i="1"/>
  <c r="P663" i="1"/>
  <c r="X663" i="1" s="1"/>
  <c r="G661" i="1"/>
  <c r="I661" i="1"/>
  <c r="M661" i="1"/>
  <c r="N661" i="1"/>
  <c r="E666" i="1"/>
  <c r="H666" i="1"/>
  <c r="J666" i="1"/>
  <c r="F658" i="1"/>
  <c r="H658" i="1"/>
  <c r="N658" i="1"/>
  <c r="I669" i="1"/>
  <c r="J669" i="1"/>
  <c r="N669" i="1"/>
  <c r="E665" i="1"/>
  <c r="G665" i="1"/>
  <c r="M665" i="1"/>
  <c r="I660" i="1"/>
  <c r="J660" i="1"/>
  <c r="N652" i="1"/>
  <c r="X652" i="1" s="1"/>
  <c r="E667" i="1"/>
  <c r="F667" i="1"/>
  <c r="J667" i="1"/>
  <c r="I671" i="1"/>
  <c r="J671" i="1"/>
  <c r="P671" i="1"/>
  <c r="E664" i="1"/>
  <c r="H664" i="1"/>
  <c r="J664" i="1"/>
  <c r="I673" i="1"/>
  <c r="J673" i="1"/>
  <c r="E675" i="1"/>
  <c r="F675" i="1"/>
  <c r="I681" i="1"/>
  <c r="L681" i="1"/>
  <c r="E686" i="1"/>
  <c r="F686" i="1"/>
  <c r="F687" i="1"/>
  <c r="J687" i="1"/>
  <c r="E689" i="1"/>
  <c r="J689" i="1"/>
  <c r="N696" i="1"/>
  <c r="X696" i="1" s="1"/>
  <c r="E702" i="1"/>
  <c r="X702" i="1" s="1"/>
  <c r="H717" i="1"/>
  <c r="X717" i="1" s="1"/>
  <c r="H684" i="1"/>
  <c r="X684" i="1" s="1"/>
  <c r="H728" i="1"/>
  <c r="X728" i="1" s="1"/>
  <c r="I729" i="1"/>
  <c r="X729" i="1" s="1"/>
  <c r="H733" i="1"/>
  <c r="X733" i="1" s="1"/>
  <c r="E752" i="1"/>
  <c r="F752" i="1"/>
  <c r="G752" i="1"/>
  <c r="H752" i="1"/>
  <c r="I752" i="1"/>
  <c r="X752" i="1" s="1"/>
  <c r="E754" i="1"/>
  <c r="F754" i="1"/>
  <c r="G754" i="1"/>
  <c r="H754" i="1"/>
  <c r="I754" i="1"/>
  <c r="J754" i="1"/>
  <c r="K754" i="1"/>
  <c r="L754" i="1"/>
  <c r="M754" i="1"/>
  <c r="N754" i="1"/>
  <c r="F753" i="1"/>
  <c r="G753" i="1"/>
  <c r="H753" i="1"/>
  <c r="I753" i="1"/>
  <c r="J753" i="1"/>
  <c r="K753" i="1"/>
  <c r="L753" i="1"/>
  <c r="M753" i="1"/>
  <c r="N753" i="1"/>
  <c r="P753" i="1"/>
  <c r="E759" i="1"/>
  <c r="F759" i="1"/>
  <c r="G759" i="1"/>
  <c r="H759" i="1"/>
  <c r="I759" i="1"/>
  <c r="J759" i="1"/>
  <c r="K759" i="1"/>
  <c r="L759" i="1"/>
  <c r="M759" i="1"/>
  <c r="N759" i="1"/>
  <c r="P759" i="1"/>
  <c r="E755" i="1"/>
  <c r="F755" i="1"/>
  <c r="G755" i="1"/>
  <c r="H755" i="1"/>
  <c r="I755" i="1"/>
  <c r="J755" i="1"/>
  <c r="K755" i="1"/>
  <c r="L755" i="1"/>
  <c r="E757" i="1"/>
  <c r="F757" i="1"/>
  <c r="G757" i="1"/>
  <c r="I757" i="1"/>
  <c r="J757" i="1"/>
  <c r="K757" i="1"/>
  <c r="M757" i="1"/>
  <c r="N757" i="1"/>
  <c r="P757" i="1"/>
  <c r="E756" i="1"/>
  <c r="G756" i="1"/>
  <c r="H756" i="1"/>
  <c r="I756" i="1"/>
  <c r="K756" i="1"/>
  <c r="L756" i="1"/>
  <c r="N756" i="1"/>
  <c r="P756" i="1"/>
  <c r="F761" i="1"/>
  <c r="G761" i="1"/>
  <c r="H761" i="1"/>
  <c r="I761" i="1"/>
  <c r="J761" i="1"/>
  <c r="K761" i="1"/>
  <c r="L761" i="1"/>
  <c r="M761" i="1"/>
  <c r="N761" i="1"/>
  <c r="P761" i="1"/>
  <c r="E758" i="1"/>
  <c r="F758" i="1"/>
  <c r="G758" i="1"/>
  <c r="H758" i="1"/>
  <c r="J758" i="1"/>
  <c r="K758" i="1"/>
  <c r="L758" i="1"/>
  <c r="M758" i="1"/>
  <c r="P758" i="1"/>
  <c r="E760" i="1"/>
  <c r="F760" i="1"/>
  <c r="G760" i="1"/>
  <c r="H760" i="1"/>
  <c r="I760" i="1"/>
  <c r="J760" i="1"/>
  <c r="K760" i="1"/>
  <c r="L760" i="1"/>
  <c r="M760" i="1"/>
  <c r="N760" i="1"/>
  <c r="P760" i="1"/>
  <c r="F768" i="1"/>
  <c r="I768" i="1"/>
  <c r="J768" i="1"/>
  <c r="M768" i="1"/>
  <c r="N768" i="1"/>
  <c r="E766" i="1"/>
  <c r="F766" i="1"/>
  <c r="G766" i="1"/>
  <c r="I766" i="1"/>
  <c r="L766" i="1"/>
  <c r="M766" i="1"/>
  <c r="E773" i="1"/>
  <c r="F773" i="1"/>
  <c r="G773" i="1"/>
  <c r="H773" i="1"/>
  <c r="E765" i="1"/>
  <c r="G765" i="1"/>
  <c r="I765" i="1"/>
  <c r="J765" i="1"/>
  <c r="L765" i="1"/>
  <c r="M765" i="1"/>
  <c r="N765" i="1"/>
  <c r="H769" i="1"/>
  <c r="J769" i="1"/>
  <c r="L769" i="1"/>
  <c r="M769" i="1"/>
  <c r="N769" i="1"/>
  <c r="E775" i="1"/>
  <c r="J775" i="1"/>
  <c r="M775" i="1"/>
  <c r="N775" i="1"/>
  <c r="I763" i="1"/>
  <c r="J763" i="1"/>
  <c r="L763" i="1"/>
  <c r="M763" i="1"/>
  <c r="N763" i="1"/>
  <c r="P763" i="1"/>
  <c r="F771" i="1"/>
  <c r="H771" i="1"/>
  <c r="I771" i="1"/>
  <c r="J771" i="1"/>
  <c r="K771" i="1"/>
  <c r="M771" i="1"/>
  <c r="E772" i="1"/>
  <c r="G772" i="1"/>
  <c r="H772" i="1"/>
  <c r="I772" i="1"/>
  <c r="H764" i="1"/>
  <c r="L764" i="1"/>
  <c r="M764" i="1"/>
  <c r="G770" i="1"/>
  <c r="I770" i="1"/>
  <c r="K770" i="1"/>
  <c r="M770" i="1"/>
  <c r="N770" i="1"/>
  <c r="G778" i="1"/>
  <c r="I778" i="1"/>
  <c r="K778" i="1"/>
  <c r="M778" i="1"/>
  <c r="F774" i="1"/>
  <c r="I774" i="1"/>
  <c r="J774" i="1"/>
  <c r="K762" i="1"/>
  <c r="M776" i="1"/>
  <c r="X776" i="1" s="1"/>
  <c r="G782" i="1"/>
  <c r="H782" i="1"/>
  <c r="F780" i="1"/>
  <c r="I780" i="1"/>
  <c r="J780" i="1"/>
  <c r="N777" i="1"/>
  <c r="X777" i="1" s="1"/>
  <c r="L791" i="1"/>
  <c r="N791" i="1"/>
  <c r="G792" i="1"/>
  <c r="M792" i="1"/>
  <c r="M786" i="1"/>
  <c r="N786" i="1"/>
  <c r="N784" i="1"/>
  <c r="X784" i="1" s="1"/>
  <c r="M800" i="1"/>
  <c r="X800" i="1" s="1"/>
  <c r="E806" i="1"/>
  <c r="X806" i="1" s="1"/>
  <c r="G788" i="1"/>
  <c r="X788" i="1" s="1"/>
  <c r="E809" i="1"/>
  <c r="X809" i="1" s="1"/>
  <c r="E812" i="1"/>
  <c r="X812" i="1" s="1"/>
  <c r="E817" i="1"/>
  <c r="F817" i="1"/>
  <c r="G817" i="1"/>
  <c r="H817" i="1"/>
  <c r="I817" i="1"/>
  <c r="J817" i="1"/>
  <c r="K817" i="1"/>
  <c r="M817" i="1"/>
  <c r="N817" i="1"/>
  <c r="P817" i="1"/>
  <c r="E818" i="1"/>
  <c r="F818" i="1"/>
  <c r="G818" i="1"/>
  <c r="H818" i="1"/>
  <c r="I818" i="1"/>
  <c r="J818" i="1"/>
  <c r="M818" i="1"/>
  <c r="N818" i="1"/>
  <c r="P818" i="1"/>
  <c r="F822" i="1"/>
  <c r="H822" i="1"/>
  <c r="I822" i="1"/>
  <c r="J822" i="1"/>
  <c r="M822" i="1"/>
  <c r="N822" i="1"/>
  <c r="F819" i="1"/>
  <c r="I819" i="1"/>
  <c r="J819" i="1"/>
  <c r="K819" i="1"/>
  <c r="M819" i="1"/>
  <c r="P819" i="1"/>
  <c r="E821" i="1"/>
  <c r="F821" i="1"/>
  <c r="H821" i="1"/>
  <c r="K821" i="1"/>
  <c r="M821" i="1"/>
  <c r="N821" i="1"/>
  <c r="P821" i="1"/>
  <c r="F825" i="1"/>
  <c r="I825" i="1"/>
  <c r="K825" i="1"/>
  <c r="N825" i="1"/>
  <c r="P825" i="1"/>
  <c r="E823" i="1"/>
  <c r="F823" i="1"/>
  <c r="H823" i="1"/>
  <c r="I823" i="1"/>
  <c r="M823" i="1"/>
  <c r="E827" i="1"/>
  <c r="F827" i="1"/>
  <c r="G827" i="1"/>
  <c r="I827" i="1"/>
  <c r="J827" i="1"/>
  <c r="M827" i="1"/>
  <c r="N827" i="1"/>
  <c r="E826" i="1"/>
  <c r="F826" i="1"/>
  <c r="I826" i="1"/>
  <c r="N826" i="1"/>
  <c r="E830" i="1"/>
  <c r="F830" i="1"/>
  <c r="G830" i="1"/>
  <c r="M830" i="1"/>
  <c r="N830" i="1"/>
  <c r="K824" i="1"/>
  <c r="N824" i="1"/>
  <c r="P824" i="1"/>
  <c r="I828" i="1"/>
  <c r="X828" i="1" s="1"/>
  <c r="M828" i="1"/>
  <c r="N820" i="1"/>
  <c r="X820" i="1" s="1"/>
  <c r="P820" i="1"/>
  <c r="E837" i="1"/>
  <c r="F837" i="1"/>
  <c r="I837" i="1"/>
  <c r="E838" i="1"/>
  <c r="F838" i="1"/>
  <c r="G838" i="1"/>
  <c r="E840" i="1"/>
  <c r="G840" i="1"/>
  <c r="I840" i="1"/>
  <c r="M834" i="1"/>
  <c r="X834" i="1" s="1"/>
  <c r="F836" i="1"/>
  <c r="J836" i="1"/>
  <c r="M836" i="1"/>
  <c r="G831" i="1"/>
  <c r="N831" i="1"/>
  <c r="F844" i="1"/>
  <c r="K844" i="1"/>
  <c r="M843" i="1"/>
  <c r="X843" i="1" s="1"/>
  <c r="E847" i="1"/>
  <c r="X847" i="1" s="1"/>
  <c r="G847" i="1"/>
  <c r="N835" i="1"/>
  <c r="X835" i="1" s="1"/>
  <c r="E848" i="1"/>
  <c r="F848" i="1"/>
  <c r="E851" i="1"/>
  <c r="X851" i="1" s="1"/>
  <c r="F852" i="1"/>
  <c r="X852" i="1" s="1"/>
  <c r="E872" i="1"/>
  <c r="F872" i="1"/>
  <c r="G872" i="1"/>
  <c r="H872" i="1"/>
  <c r="I872" i="1"/>
  <c r="J872" i="1"/>
  <c r="K872" i="1"/>
  <c r="L872" i="1"/>
  <c r="M872" i="1"/>
  <c r="N872" i="1"/>
  <c r="P872" i="1"/>
  <c r="E873" i="1"/>
  <c r="F873" i="1"/>
  <c r="G873" i="1"/>
  <c r="H873" i="1"/>
  <c r="I873" i="1"/>
  <c r="J873" i="1"/>
  <c r="K873" i="1"/>
  <c r="L873" i="1"/>
  <c r="M873" i="1"/>
  <c r="N873" i="1"/>
  <c r="P873" i="1"/>
  <c r="E874" i="1"/>
  <c r="F874" i="1"/>
  <c r="G874" i="1"/>
  <c r="H874" i="1"/>
  <c r="I874" i="1"/>
  <c r="J874" i="1"/>
  <c r="L874" i="1"/>
  <c r="M874" i="1"/>
  <c r="P874" i="1"/>
  <c r="E875" i="1"/>
  <c r="F875" i="1"/>
  <c r="G875" i="1"/>
  <c r="H875" i="1"/>
  <c r="I875" i="1"/>
  <c r="L875" i="1"/>
  <c r="M875" i="1"/>
  <c r="X875" i="1" s="1"/>
  <c r="N875" i="1"/>
  <c r="E878" i="1"/>
  <c r="F878" i="1"/>
  <c r="G878" i="1"/>
  <c r="H878" i="1"/>
  <c r="I878" i="1"/>
  <c r="J878" i="1"/>
  <c r="K878" i="1"/>
  <c r="L878" i="1"/>
  <c r="M878" i="1"/>
  <c r="P878" i="1"/>
  <c r="E876" i="1"/>
  <c r="G876" i="1"/>
  <c r="I876" i="1"/>
  <c r="J876" i="1"/>
  <c r="K876" i="1"/>
  <c r="M876" i="1"/>
  <c r="N876" i="1"/>
  <c r="P876" i="1"/>
  <c r="E877" i="1"/>
  <c r="I877" i="1"/>
  <c r="J877" i="1"/>
  <c r="K877" i="1"/>
  <c r="M877" i="1"/>
  <c r="N877" i="1"/>
  <c r="P877" i="1"/>
  <c r="E882" i="1"/>
  <c r="F882" i="1"/>
  <c r="K882" i="1"/>
  <c r="P882" i="1"/>
  <c r="G880" i="1"/>
  <c r="I880" i="1"/>
  <c r="J880" i="1"/>
  <c r="K880" i="1"/>
  <c r="N880" i="1"/>
  <c r="P880" i="1"/>
  <c r="E879" i="1"/>
  <c r="H879" i="1"/>
  <c r="I879" i="1"/>
  <c r="J879" i="1"/>
  <c r="N879" i="1"/>
  <c r="E881" i="1"/>
  <c r="F881" i="1"/>
  <c r="G881" i="1"/>
  <c r="H881" i="1"/>
  <c r="J881" i="1"/>
  <c r="K883" i="1"/>
  <c r="M883" i="1"/>
  <c r="E885" i="1"/>
  <c r="F885" i="1"/>
  <c r="E887" i="1"/>
  <c r="G887" i="1"/>
  <c r="F894" i="1"/>
  <c r="X894" i="1" s="1"/>
  <c r="X765" i="1" l="1"/>
  <c r="X762" i="1"/>
  <c r="X761" i="1"/>
  <c r="X370" i="1"/>
  <c r="X877" i="1"/>
  <c r="X876" i="1"/>
  <c r="X771" i="1"/>
  <c r="X763" i="1"/>
  <c r="X536" i="1"/>
  <c r="X517" i="1"/>
  <c r="X452" i="1"/>
  <c r="X451" i="1"/>
  <c r="X336" i="1"/>
  <c r="X334" i="1"/>
  <c r="X270" i="1"/>
  <c r="X195" i="1"/>
  <c r="X146" i="1"/>
  <c r="X145" i="1"/>
  <c r="X23" i="1"/>
  <c r="X333" i="1"/>
  <c r="X817" i="1"/>
  <c r="X528" i="1"/>
  <c r="X754" i="1"/>
  <c r="X24" i="1"/>
  <c r="X193" i="1"/>
  <c r="X873" i="1"/>
  <c r="X872" i="1"/>
  <c r="X758" i="1"/>
  <c r="X755" i="1"/>
  <c r="X759" i="1"/>
  <c r="X453" i="1"/>
  <c r="X423" i="1"/>
  <c r="X371" i="1"/>
  <c r="X372" i="1"/>
  <c r="X349" i="1"/>
  <c r="X353" i="1"/>
  <c r="X330" i="1"/>
  <c r="X329" i="1"/>
  <c r="X324" i="1"/>
  <c r="X294" i="1"/>
  <c r="X293" i="1"/>
  <c r="X228" i="1"/>
  <c r="X226" i="1"/>
  <c r="X199" i="1"/>
  <c r="X197" i="1"/>
  <c r="X194" i="1"/>
  <c r="X190" i="1"/>
  <c r="X191" i="1"/>
  <c r="X165" i="1"/>
  <c r="X144" i="1"/>
  <c r="X124" i="1"/>
  <c r="X90" i="1"/>
  <c r="X68" i="1"/>
  <c r="X26" i="1"/>
  <c r="X25" i="1"/>
  <c r="X83" i="1"/>
  <c r="X212" i="1"/>
  <c r="X327" i="1"/>
  <c r="X39" i="1"/>
  <c r="X85" i="1"/>
  <c r="X325" i="1"/>
  <c r="X753" i="1"/>
  <c r="X760" i="1"/>
  <c r="X818" i="1"/>
  <c r="X269" i="1"/>
  <c r="X516" i="1"/>
  <c r="X881" i="1"/>
  <c r="X775" i="1"/>
  <c r="X773" i="1"/>
  <c r="X766" i="1"/>
  <c r="X664" i="1"/>
  <c r="X667" i="1"/>
  <c r="X665" i="1"/>
  <c r="X658" i="1"/>
  <c r="X649" i="1"/>
  <c r="X654" i="1"/>
  <c r="X657" i="1"/>
  <c r="X653" i="1"/>
  <c r="X650" i="1"/>
  <c r="X647" i="1"/>
  <c r="X569" i="1"/>
  <c r="X568" i="1"/>
  <c r="X543" i="1"/>
  <c r="X540" i="1"/>
  <c r="X538" i="1"/>
  <c r="X533" i="1"/>
  <c r="X530" i="1"/>
  <c r="X521" i="1"/>
  <c r="X519" i="1"/>
  <c r="X520" i="1"/>
  <c r="X474" i="1"/>
  <c r="X473" i="1"/>
  <c r="X471" i="1"/>
  <c r="X470" i="1"/>
  <c r="X469" i="1"/>
  <c r="X468" i="1"/>
  <c r="X460" i="1"/>
  <c r="X455" i="1"/>
  <c r="X456" i="1"/>
  <c r="X430" i="1"/>
  <c r="X424" i="1"/>
  <c r="X421" i="1"/>
  <c r="X420" i="1"/>
  <c r="X381" i="1"/>
  <c r="X360" i="1"/>
  <c r="X351" i="1"/>
  <c r="X343" i="1"/>
  <c r="X347" i="1"/>
  <c r="X346" i="1"/>
  <c r="X344" i="1"/>
  <c r="X338" i="1"/>
  <c r="X337" i="1"/>
  <c r="X335" i="1"/>
  <c r="X332" i="1"/>
  <c r="X328" i="1"/>
  <c r="X331" i="1"/>
  <c r="X291" i="1"/>
  <c r="X286" i="1"/>
  <c r="X280" i="1"/>
  <c r="X285" i="1"/>
  <c r="X283" i="1"/>
  <c r="X278" i="1"/>
  <c r="X281" i="1"/>
  <c r="X272" i="1"/>
  <c r="X227" i="1"/>
  <c r="X225" i="1"/>
  <c r="X216" i="1"/>
  <c r="X220" i="1"/>
  <c r="X217" i="1"/>
  <c r="X213" i="1"/>
  <c r="X211" i="1"/>
  <c r="X209" i="1"/>
  <c r="X207" i="1"/>
  <c r="X208" i="1"/>
  <c r="X198" i="1"/>
  <c r="X202" i="1"/>
  <c r="X158" i="1"/>
  <c r="X155" i="1"/>
  <c r="X153" i="1"/>
  <c r="X147" i="1"/>
  <c r="X878" i="1"/>
  <c r="X836" i="1"/>
  <c r="X840" i="1"/>
  <c r="X837" i="1"/>
  <c r="X830" i="1"/>
  <c r="X826" i="1"/>
  <c r="X823" i="1"/>
  <c r="X821" i="1"/>
  <c r="X819" i="1"/>
  <c r="X822" i="1"/>
  <c r="X774" i="1"/>
  <c r="X778" i="1"/>
  <c r="X764" i="1"/>
  <c r="X772" i="1"/>
  <c r="X887" i="1"/>
  <c r="X885" i="1"/>
  <c r="X883" i="1"/>
  <c r="X879" i="1"/>
  <c r="X880" i="1"/>
  <c r="X882" i="1"/>
  <c r="X874" i="1"/>
  <c r="X848" i="1"/>
  <c r="X844" i="1"/>
  <c r="X831" i="1"/>
  <c r="X838" i="1"/>
  <c r="X824" i="1"/>
  <c r="X827" i="1"/>
  <c r="X825" i="1"/>
  <c r="X786" i="1"/>
  <c r="X792" i="1"/>
  <c r="X791" i="1"/>
  <c r="X780" i="1"/>
  <c r="X782" i="1"/>
  <c r="X770" i="1"/>
  <c r="X769" i="1"/>
  <c r="X768" i="1"/>
  <c r="X689" i="1"/>
  <c r="X687" i="1"/>
  <c r="X686" i="1"/>
  <c r="X681" i="1"/>
  <c r="X675" i="1"/>
  <c r="X673" i="1"/>
  <c r="X671" i="1"/>
  <c r="X660" i="1"/>
  <c r="X669" i="1"/>
  <c r="X666" i="1"/>
  <c r="X661" i="1"/>
  <c r="X662" i="1"/>
  <c r="X655" i="1"/>
  <c r="X656" i="1"/>
  <c r="X651" i="1"/>
  <c r="X648" i="1"/>
  <c r="X633" i="1"/>
  <c r="X631" i="1"/>
  <c r="X632" i="1"/>
  <c r="X630" i="1"/>
  <c r="X629" i="1"/>
  <c r="X611" i="1"/>
  <c r="X609" i="1"/>
  <c r="X571" i="1"/>
  <c r="X548" i="1"/>
  <c r="X547" i="1"/>
  <c r="X544" i="1"/>
  <c r="X539" i="1"/>
  <c r="X537" i="1"/>
  <c r="X535" i="1"/>
  <c r="X532" i="1"/>
  <c r="X531" i="1"/>
  <c r="X529" i="1"/>
  <c r="X518" i="1"/>
  <c r="X475" i="1"/>
  <c r="X461" i="1"/>
  <c r="X465" i="1"/>
  <c r="X463" i="1"/>
  <c r="X458" i="1"/>
  <c r="X464" i="1"/>
  <c r="X462" i="1"/>
  <c r="X457" i="1"/>
  <c r="X459" i="1"/>
  <c r="X454" i="1"/>
  <c r="X434" i="1"/>
  <c r="X433" i="1"/>
  <c r="X429" i="1"/>
  <c r="X427" i="1"/>
  <c r="X428" i="1"/>
  <c r="X426" i="1"/>
  <c r="X422" i="1"/>
  <c r="X419" i="1"/>
  <c r="X374" i="1"/>
  <c r="X405" i="1"/>
  <c r="X362" i="1"/>
  <c r="X369" i="1"/>
  <c r="X355" i="1"/>
  <c r="X358" i="1"/>
  <c r="X350" i="1"/>
  <c r="X348" i="1"/>
  <c r="X352" i="1"/>
  <c r="X345" i="1"/>
  <c r="X341" i="1"/>
  <c r="X342" i="1"/>
  <c r="X340" i="1"/>
  <c r="X339" i="1"/>
  <c r="X326" i="1"/>
  <c r="X287" i="1"/>
  <c r="X288" i="1"/>
  <c r="X282" i="1"/>
  <c r="X279" i="1"/>
  <c r="X284" i="1"/>
  <c r="X275" i="1"/>
  <c r="X277" i="1"/>
  <c r="X276" i="1"/>
  <c r="X271" i="1"/>
  <c r="X273" i="1"/>
  <c r="X247" i="1"/>
  <c r="X224" i="1"/>
  <c r="X219" i="1"/>
  <c r="X214" i="1"/>
  <c r="X205" i="1"/>
  <c r="X203" i="1"/>
  <c r="X206" i="1"/>
  <c r="X210" i="1"/>
  <c r="X196" i="1"/>
  <c r="X201" i="1"/>
  <c r="X200" i="1"/>
  <c r="X192" i="1"/>
  <c r="X163" i="1"/>
  <c r="X159" i="1"/>
  <c r="X157" i="1"/>
  <c r="X156" i="1"/>
  <c r="X154" i="1"/>
  <c r="X152" i="1"/>
  <c r="X151" i="1"/>
  <c r="X150" i="1"/>
  <c r="X148" i="1"/>
  <c r="X94" i="1"/>
  <c r="X93" i="1"/>
  <c r="X88" i="1"/>
  <c r="X86" i="1"/>
  <c r="X87" i="1"/>
  <c r="X76" i="1"/>
  <c r="X75" i="1"/>
  <c r="X79" i="1"/>
  <c r="X78" i="1"/>
  <c r="X80" i="1"/>
  <c r="X77" i="1"/>
  <c r="X71" i="1"/>
  <c r="X66" i="1"/>
  <c r="X92" i="1"/>
  <c r="X81" i="1"/>
  <c r="X89" i="1"/>
  <c r="X82" i="1"/>
  <c r="X74" i="1"/>
  <c r="X72" i="1"/>
  <c r="X73" i="1"/>
  <c r="X70" i="1"/>
  <c r="X67" i="1"/>
  <c r="X69" i="1"/>
  <c r="X41" i="1"/>
  <c r="X32" i="1"/>
  <c r="X33" i="1"/>
  <c r="X37" i="1"/>
  <c r="X27" i="1"/>
  <c r="X28" i="1"/>
  <c r="X43" i="1"/>
  <c r="X42" i="1"/>
  <c r="X34" i="1"/>
  <c r="X38" i="1"/>
  <c r="X30" i="1"/>
  <c r="X36" i="1"/>
  <c r="X35" i="1"/>
</calcChain>
</file>

<file path=xl/sharedStrings.xml><?xml version="1.0" encoding="utf-8"?>
<sst xmlns="http://schemas.openxmlformats.org/spreadsheetml/2006/main" count="1799" uniqueCount="1247">
  <si>
    <t>Место</t>
  </si>
  <si>
    <t>Фамилия, имя</t>
  </si>
  <si>
    <t>Коллектив</t>
  </si>
  <si>
    <t>Год рождения</t>
  </si>
  <si>
    <t>Золкин Иван</t>
  </si>
  <si>
    <t>Чех Евгений</t>
  </si>
  <si>
    <t>ДЮСШ Краснознаменск</t>
  </si>
  <si>
    <t>Назаров Георгий</t>
  </si>
  <si>
    <t>Ходжич Денис</t>
  </si>
  <si>
    <t>Афросин Максим</t>
  </si>
  <si>
    <t>лично</t>
  </si>
  <si>
    <t>Горбунов Дмитрий</t>
  </si>
  <si>
    <t>Титов Даниил</t>
  </si>
  <si>
    <t>Смирнов Дмитрий</t>
  </si>
  <si>
    <t>Безгин Илья</t>
  </si>
  <si>
    <t>Курлович Сергей</t>
  </si>
  <si>
    <t>Исаев Алексей</t>
  </si>
  <si>
    <t>МЧС России</t>
  </si>
  <si>
    <t>Солнечногорск</t>
  </si>
  <si>
    <t>Королев Владимир</t>
  </si>
  <si>
    <t>Москва</t>
  </si>
  <si>
    <t>Ендовицкий Влас</t>
  </si>
  <si>
    <t>Акимов Андрей</t>
  </si>
  <si>
    <t>Ильвовский Алексей</t>
  </si>
  <si>
    <t>Захаревич Владимир</t>
  </si>
  <si>
    <t>Носов Владимир</t>
  </si>
  <si>
    <t>Зарецкий Александр</t>
  </si>
  <si>
    <t>Мазин Григорий</t>
  </si>
  <si>
    <t>Бондарева Анастасия</t>
  </si>
  <si>
    <t>Кондрашкина Ксения</t>
  </si>
  <si>
    <t>Малышева Ксения</t>
  </si>
  <si>
    <t>Агафонова Ангелина</t>
  </si>
  <si>
    <t>Ломтева Анастасия</t>
  </si>
  <si>
    <t>Сирякова Евгения</t>
  </si>
  <si>
    <t>Мельников Александр</t>
  </si>
  <si>
    <t>Трудовые резервы</t>
  </si>
  <si>
    <t>Филиппова Ольга</t>
  </si>
  <si>
    <t>Мамичев Вячеслав</t>
  </si>
  <si>
    <t>Иванов Юрий</t>
  </si>
  <si>
    <t>Зимин Даниил</t>
  </si>
  <si>
    <t>Семенов Илья</t>
  </si>
  <si>
    <t>Котова Мария</t>
  </si>
  <si>
    <t>Широкова Александра</t>
  </si>
  <si>
    <t>Хамзин Ильнур</t>
  </si>
  <si>
    <t>Шаталов Даниил</t>
  </si>
  <si>
    <t>Кудинова Дарья</t>
  </si>
  <si>
    <t>Минаева Ирина</t>
  </si>
  <si>
    <t>Болотников Николай</t>
  </si>
  <si>
    <t>Калякин Сергей</t>
  </si>
  <si>
    <t>СШОР 49 Тринта</t>
  </si>
  <si>
    <t>Филиппов Михаил</t>
  </si>
  <si>
    <t>Юность Москвы</t>
  </si>
  <si>
    <t>Докторов Владимир</t>
  </si>
  <si>
    <t>ЛК Наседкина</t>
  </si>
  <si>
    <t>Митин Дмитрий</t>
  </si>
  <si>
    <t>Лотос</t>
  </si>
  <si>
    <t>Журавлев Денис</t>
  </si>
  <si>
    <t>Есаков Игорь</t>
  </si>
  <si>
    <t>Сурнакин Антон</t>
  </si>
  <si>
    <t>Незванов Юрий</t>
  </si>
  <si>
    <t>Михаровский Владимир</t>
  </si>
  <si>
    <t>Дроздов Владимир</t>
  </si>
  <si>
    <t>Абакумов Виктор</t>
  </si>
  <si>
    <t>Лыткарино</t>
  </si>
  <si>
    <t>Мужчины М0</t>
  </si>
  <si>
    <t>Мужчины М1</t>
  </si>
  <si>
    <t>Мужчины М2</t>
  </si>
  <si>
    <t>Юноши Юст</t>
  </si>
  <si>
    <t>Женщины Ж0</t>
  </si>
  <si>
    <t>Женщины Ж 1</t>
  </si>
  <si>
    <t>Мужчины М 3</t>
  </si>
  <si>
    <t>Юноши Ю ср</t>
  </si>
  <si>
    <t>Девушки Д ст</t>
  </si>
  <si>
    <t>Юноши Ю мл</t>
  </si>
  <si>
    <t>Женщины Ж 2</t>
  </si>
  <si>
    <t>Мужчины М 4</t>
  </si>
  <si>
    <t>Девушки Д мл</t>
  </si>
  <si>
    <t>Девушки Д ср</t>
  </si>
  <si>
    <t>ОБЩИЙ ЗАЧЕТ</t>
  </si>
  <si>
    <t>Этап</t>
  </si>
  <si>
    <t>Программа</t>
  </si>
  <si>
    <t>РГУФКСМиТ</t>
  </si>
  <si>
    <t>Юниоры</t>
  </si>
  <si>
    <t>Королева Вера</t>
  </si>
  <si>
    <t>Извольский Константин</t>
  </si>
  <si>
    <t>Сонин Михаил</t>
  </si>
  <si>
    <t>Батуев Арсений</t>
  </si>
  <si>
    <t>Хвостова Софья</t>
  </si>
  <si>
    <t>Федорченко Федор</t>
  </si>
  <si>
    <t>Новоселов Денис</t>
  </si>
  <si>
    <t>Степанов Константин</t>
  </si>
  <si>
    <t>Князюк Егор</t>
  </si>
  <si>
    <t>Калина Милан</t>
  </si>
  <si>
    <t>Захарова Екатерина</t>
  </si>
  <si>
    <t>Заночуева Мария</t>
  </si>
  <si>
    <t>Легкова Василиса</t>
  </si>
  <si>
    <t>Ходжич Амела</t>
  </si>
  <si>
    <t>Никитенко Георгий</t>
  </si>
  <si>
    <t>Карпов Виктор</t>
  </si>
  <si>
    <t>Барбашин Александр</t>
  </si>
  <si>
    <t>Гончарук Денис</t>
  </si>
  <si>
    <t>Аборонов Иван</t>
  </si>
  <si>
    <t>Сластин Владимир</t>
  </si>
  <si>
    <t>Гулинский Кирилл</t>
  </si>
  <si>
    <t>Исайченкова Ксения</t>
  </si>
  <si>
    <t>Забродин Кирилл</t>
  </si>
  <si>
    <t>Абраменко Аркадий</t>
  </si>
  <si>
    <t xml:space="preserve">Юниорки </t>
  </si>
  <si>
    <t>Гришин Юрий</t>
  </si>
  <si>
    <t>Быков Евгений</t>
  </si>
  <si>
    <t>Шабанов Дмитрий</t>
  </si>
  <si>
    <t>Зверева Екатерина</t>
  </si>
  <si>
    <t>Прокофьева Татьяна</t>
  </si>
  <si>
    <t>Балакирево</t>
  </si>
  <si>
    <t>Васильев Виктор</t>
  </si>
  <si>
    <t>Бобкова Дарья</t>
  </si>
  <si>
    <t>Харитонов Иван</t>
  </si>
  <si>
    <t>Ганушкин Антон</t>
  </si>
  <si>
    <t>Горшков Сергей</t>
  </si>
  <si>
    <t>Трофименко Никита</t>
  </si>
  <si>
    <t>Дорожкина Елизавета</t>
  </si>
  <si>
    <t>Милютин Игорь</t>
  </si>
  <si>
    <t>Худякова Полина</t>
  </si>
  <si>
    <t>Крюк Павел</t>
  </si>
  <si>
    <t>Васильев Георгий</t>
  </si>
  <si>
    <t>Карамнов Никита</t>
  </si>
  <si>
    <t>Чупахин Иван</t>
  </si>
  <si>
    <t>Гребенщиков Иван</t>
  </si>
  <si>
    <t>Семушин Максим</t>
  </si>
  <si>
    <t>Москва, лично</t>
  </si>
  <si>
    <t>Баскакова Яна</t>
  </si>
  <si>
    <t>Ларионова Елизавета</t>
  </si>
  <si>
    <t>Шабатько Дарья</t>
  </si>
  <si>
    <t>Маевская Софья</t>
  </si>
  <si>
    <t>Кравченко Таисия</t>
  </si>
  <si>
    <t>Капралова Анна</t>
  </si>
  <si>
    <t>ДЮСШ Кольчугино</t>
  </si>
  <si>
    <t>Тринта-Лунево</t>
  </si>
  <si>
    <t>СЛК Ёлка</t>
  </si>
  <si>
    <t>СДЮШОР 43</t>
  </si>
  <si>
    <t>Ремзина Мария</t>
  </si>
  <si>
    <t>Мохов Павел</t>
  </si>
  <si>
    <t>Зейналов Натик</t>
  </si>
  <si>
    <t>Семячкин Матвей</t>
  </si>
  <si>
    <t>Котлов Константин</t>
  </si>
  <si>
    <t>Железнов Тимофей</t>
  </si>
  <si>
    <t>Паркулевич Александр</t>
  </si>
  <si>
    <t>Субботин Данила</t>
  </si>
  <si>
    <t>Синицын Александр</t>
  </si>
  <si>
    <t>Чистяков Никита</t>
  </si>
  <si>
    <t>Сидельников Платон</t>
  </si>
  <si>
    <t>Кобзарь Евгений</t>
  </si>
  <si>
    <t>Мышляев Никита</t>
  </si>
  <si>
    <t>Кимаковский Валентин</t>
  </si>
  <si>
    <t>Красуленко Олег</t>
  </si>
  <si>
    <t>Лямина Мария</t>
  </si>
  <si>
    <t>Барышникова Марина</t>
  </si>
  <si>
    <t>Колташ Анастасия</t>
  </si>
  <si>
    <t>Ким Юлия</t>
  </si>
  <si>
    <t>Семенов Вадим</t>
  </si>
  <si>
    <t>Харитонов Даниил</t>
  </si>
  <si>
    <t>Попков Даниил</t>
  </si>
  <si>
    <t>Абубакиров Дмитрий</t>
  </si>
  <si>
    <t>ГСОБ "Лесная"</t>
  </si>
  <si>
    <t>Цепков Евгений</t>
  </si>
  <si>
    <t>Ефремов Алексей</t>
  </si>
  <si>
    <t>Лукьянов Михаил</t>
  </si>
  <si>
    <t>ФЛГБ Зеленоград</t>
  </si>
  <si>
    <t>Шавеко Денис</t>
  </si>
  <si>
    <t>Красногорск</t>
  </si>
  <si>
    <t>Ковалева Алла</t>
  </si>
  <si>
    <t>Доценко Виктор</t>
  </si>
  <si>
    <t>Скрипкин Юрий</t>
  </si>
  <si>
    <t>Малкин Виталий</t>
  </si>
  <si>
    <t>Сивков Алексей</t>
  </si>
  <si>
    <t>Смирнов Денис</t>
  </si>
  <si>
    <t>Киселкин Павел</t>
  </si>
  <si>
    <t>Меркулова Александра</t>
  </si>
  <si>
    <t>Свиридов Петр</t>
  </si>
  <si>
    <t>ССК "Ёлка"</t>
  </si>
  <si>
    <t>Краснова Юлия</t>
  </si>
  <si>
    <t>VolkushaBulls</t>
  </si>
  <si>
    <t>Свиридова Наталия</t>
  </si>
  <si>
    <t>Кузякин Александр</t>
  </si>
  <si>
    <t>Бычков Игорь</t>
  </si>
  <si>
    <t>Чернопятов Виктор</t>
  </si>
  <si>
    <t>Рыцари Истины</t>
  </si>
  <si>
    <t>Дроздов Даниил</t>
  </si>
  <si>
    <t>Стариков Александр</t>
  </si>
  <si>
    <t>Гузанов Дмитрий</t>
  </si>
  <si>
    <t>Маликов Сергей</t>
  </si>
  <si>
    <t>Подушко Даниил</t>
  </si>
  <si>
    <t>Тихомирова Ариадна</t>
  </si>
  <si>
    <t>Миронова Екатерина</t>
  </si>
  <si>
    <t>Старков Олег</t>
  </si>
  <si>
    <t>Пересвет</t>
  </si>
  <si>
    <t>Тетерин Владимир</t>
  </si>
  <si>
    <t>Михиенков Илларион</t>
  </si>
  <si>
    <t>Шмидт Александр</t>
  </si>
  <si>
    <t>Гавердовский Александр</t>
  </si>
  <si>
    <t>Коробков Павел</t>
  </si>
  <si>
    <t>Шварц Михаил</t>
  </si>
  <si>
    <t>Плотников Александр</t>
  </si>
  <si>
    <t>Ривас Домингес Екатерина</t>
  </si>
  <si>
    <t>Лылов Иван</t>
  </si>
  <si>
    <t>СДЮСШОР Истина</t>
  </si>
  <si>
    <t>Юдаков Александр</t>
  </si>
  <si>
    <t>Бабушкино-81</t>
  </si>
  <si>
    <t>Андрианов Егор</t>
  </si>
  <si>
    <t>Марченкова Евгения</t>
  </si>
  <si>
    <t>Рязанская область</t>
  </si>
  <si>
    <t>Кондраков Григорий</t>
  </si>
  <si>
    <t>Менжак Олег</t>
  </si>
  <si>
    <t>Электроугли</t>
  </si>
  <si>
    <t>Москва, Ёлка</t>
  </si>
  <si>
    <t>Кормаков Влад</t>
  </si>
  <si>
    <t>Перминова Екатерина</t>
  </si>
  <si>
    <t>Золкин Сергей</t>
  </si>
  <si>
    <t>Разин Андрей</t>
  </si>
  <si>
    <t>Краснознаменск</t>
  </si>
  <si>
    <t>Феньев Филипп</t>
  </si>
  <si>
    <t>Стародубов Сергей</t>
  </si>
  <si>
    <t>ФЕСТИВАЛЬ ЛЫЖЕРОЛЛЕРНЫХ ДИСЦИПЛИН - 2017</t>
  </si>
  <si>
    <t>30 апреля 2017 г., "Измайловская повторка", ПКиО "Измайловский</t>
  </si>
  <si>
    <t>1 мая 2017 г., Масс-старт по возрастным группам, ОУСЦ "Планерная"</t>
  </si>
  <si>
    <t>Девочки ДД 1 (2007 г.р. и мл)</t>
  </si>
  <si>
    <t xml:space="preserve">Мальчики ДМ 1 (2007 г.р. и мл) </t>
  </si>
  <si>
    <t>Девочки ДД 2 (2005-2006 г.р.)</t>
  </si>
  <si>
    <t>Мальчики ДМ 2 (2005-2006 г.р.)</t>
  </si>
  <si>
    <t>Купавинский лыжный клуб</t>
  </si>
  <si>
    <t>Альфа-битца</t>
  </si>
  <si>
    <t>ЮНЫЙ ЛЫЖНИК</t>
  </si>
  <si>
    <t>Хомяков Илья</t>
  </si>
  <si>
    <t>Самбо-70</t>
  </si>
  <si>
    <t>Германчук Евгений</t>
  </si>
  <si>
    <t>Харьков Илья</t>
  </si>
  <si>
    <t>Волков Александр</t>
  </si>
  <si>
    <t>Федотов Максим</t>
  </si>
  <si>
    <t>Панин Иван</t>
  </si>
  <si>
    <t>Зеленогорская СДЮСШО</t>
  </si>
  <si>
    <t>Германчук Пётр</t>
  </si>
  <si>
    <t>Карацуба Павел</t>
  </si>
  <si>
    <t>Руднев Арсений</t>
  </si>
  <si>
    <t>Кочетков Артем</t>
  </si>
  <si>
    <t>Егер Филипп</t>
  </si>
  <si>
    <t>Глухарёв Григорий</t>
  </si>
  <si>
    <t>Алиходжин Ильдар</t>
  </si>
  <si>
    <t>Москва Ёлка</t>
  </si>
  <si>
    <t>Юность Москвы Спарта</t>
  </si>
  <si>
    <t>СШ по ЗВС Химки</t>
  </si>
  <si>
    <t>Крюк Алена</t>
  </si>
  <si>
    <t>Юность Москвы Спартак</t>
  </si>
  <si>
    <t>Грачева Екатерина</t>
  </si>
  <si>
    <t>Рогачкова Анна</t>
  </si>
  <si>
    <t>Тютина Варвара</t>
  </si>
  <si>
    <t>Антонова Алёна</t>
  </si>
  <si>
    <t>Мухаметова Алина</t>
  </si>
  <si>
    <t>Самохина Алина</t>
  </si>
  <si>
    <t>Терехина Варвара</t>
  </si>
  <si>
    <t>Курносенкова Ксения</t>
  </si>
  <si>
    <t>Якшумятова Сабрина</t>
  </si>
  <si>
    <t>ЛК "РЕУТ"</t>
  </si>
  <si>
    <t>СШОР 111 ФОК Лотос</t>
  </si>
  <si>
    <t>ЦСКА, Одинцово</t>
  </si>
  <si>
    <t>ГБОУ МОК Кузьминки</t>
  </si>
  <si>
    <t>Ефанов Иван</t>
  </si>
  <si>
    <t>СШ 93 на Можайке</t>
  </si>
  <si>
    <t>Зоркий Красногорск</t>
  </si>
  <si>
    <t>Рыбин Артем</t>
  </si>
  <si>
    <t>МГФСО, Лунёво</t>
  </si>
  <si>
    <t>Елка-Луч</t>
  </si>
  <si>
    <t>Ефимов Дмитрий</t>
  </si>
  <si>
    <t>Шишкин Александр</t>
  </si>
  <si>
    <t>Гордеев Николай</t>
  </si>
  <si>
    <t>Видное Олимп</t>
  </si>
  <si>
    <t>Абубакиров Максим</t>
  </si>
  <si>
    <t>Тумасян Давид</t>
  </si>
  <si>
    <t>Майоров Федор</t>
  </si>
  <si>
    <t>Антонова Ульяна</t>
  </si>
  <si>
    <t>Якшумятова Эмилия</t>
  </si>
  <si>
    <t>ЛК "Лидер" Домодедов</t>
  </si>
  <si>
    <t>Зайцев Алексей</t>
  </si>
  <si>
    <t>Губанов Федор</t>
  </si>
  <si>
    <t>Кордубайло Михаил</t>
  </si>
  <si>
    <t>Сергиев Посад лично</t>
  </si>
  <si>
    <t>Рогачков Артем</t>
  </si>
  <si>
    <t>лично, Москва</t>
  </si>
  <si>
    <t>Шишалов Святослав</t>
  </si>
  <si>
    <t>Волков Сергей</t>
  </si>
  <si>
    <t>Прокопович Анна</t>
  </si>
  <si>
    <t>Иванова Виктория</t>
  </si>
  <si>
    <t>КДЮСШ Пушкино</t>
  </si>
  <si>
    <t>Платон Екатерина</t>
  </si>
  <si>
    <t>ЮМ "Буревестник"</t>
  </si>
  <si>
    <t>Арифуллин Булат</t>
  </si>
  <si>
    <t>Ёлка-Луч</t>
  </si>
  <si>
    <t>Рудник Максим</t>
  </si>
  <si>
    <t>Иванов Павел</t>
  </si>
  <si>
    <t>Усов Михаил</t>
  </si>
  <si>
    <t>Яценко Руслан</t>
  </si>
  <si>
    <t>Алексеев Алексей</t>
  </si>
  <si>
    <t>СШОР 81 Бабушкино</t>
  </si>
  <si>
    <t>Григорьев Иван</t>
  </si>
  <si>
    <t>СШОР (Истина)</t>
  </si>
  <si>
    <t>Чухчин Вадим</t>
  </si>
  <si>
    <t>Олимп</t>
  </si>
  <si>
    <t>Краюшкин Петр</t>
  </si>
  <si>
    <t>Ковалев Алексей</t>
  </si>
  <si>
    <t>СШОРТЫ Тринта</t>
  </si>
  <si>
    <t>Додонов Илья</t>
  </si>
  <si>
    <t>Сафонов Егор</t>
  </si>
  <si>
    <t>Алмукеев Матвей</t>
  </si>
  <si>
    <t>Хисамутдинов Даниил</t>
  </si>
  <si>
    <t>Ганушкин Владимир</t>
  </si>
  <si>
    <t>Спартак</t>
  </si>
  <si>
    <t>Моргунов Александр</t>
  </si>
  <si>
    <t>КГУ/Курск</t>
  </si>
  <si>
    <t>Троицк, "Лесная"</t>
  </si>
  <si>
    <t>ФВА РВСН/Серпухов</t>
  </si>
  <si>
    <t>Перевлавль</t>
  </si>
  <si>
    <t>Горошников Дмитрий</t>
  </si>
  <si>
    <t>РЦЗВС "Перекоп"</t>
  </si>
  <si>
    <t>Абдурахманов Евгений</t>
  </si>
  <si>
    <t>Geraklion Москва</t>
  </si>
  <si>
    <t>ГЗВВЦ</t>
  </si>
  <si>
    <t>VM Ski team</t>
  </si>
  <si>
    <t>Чернов Станислав</t>
  </si>
  <si>
    <t>ROLLERLINE</t>
  </si>
  <si>
    <t>Казаков Антон</t>
  </si>
  <si>
    <t>Зеденоград</t>
  </si>
  <si>
    <t>Плотникова Ольга</t>
  </si>
  <si>
    <t>СШОР Истина</t>
  </si>
  <si>
    <t>Зуева Анастасия</t>
  </si>
  <si>
    <t>ЦФКиС совхоза им.Лен</t>
  </si>
  <si>
    <t>Никельс Виктория</t>
  </si>
  <si>
    <t>ikels team Санкт-Пет</t>
  </si>
  <si>
    <t>Зайцева Инна</t>
  </si>
  <si>
    <t>Григорова Екатерина</t>
  </si>
  <si>
    <t>Кстово</t>
  </si>
  <si>
    <t>Кузнецова Светлана</t>
  </si>
  <si>
    <t>Бутрим Ксения</t>
  </si>
  <si>
    <t>Щепеткин Алексей</t>
  </si>
  <si>
    <t>triskirun.ru/Москва</t>
  </si>
  <si>
    <t>Стимул-Петрозаводск</t>
  </si>
  <si>
    <t>Русская кожа</t>
  </si>
  <si>
    <t>Лыжный сервис ТОКО</t>
  </si>
  <si>
    <t>Купавна</t>
  </si>
  <si>
    <t>АБСТ</t>
  </si>
  <si>
    <t>СК "Посейдон"</t>
  </si>
  <si>
    <t>Литвинов Евгений</t>
  </si>
  <si>
    <t>Point Fitnes Club</t>
  </si>
  <si>
    <t>BML</t>
  </si>
  <si>
    <t>Исаев Александр</t>
  </si>
  <si>
    <t>Ипподром/Москва</t>
  </si>
  <si>
    <t>Воробьевы горы СК Тр</t>
  </si>
  <si>
    <t>Сухов Алексей</t>
  </si>
  <si>
    <t>Плотникова Наталья</t>
  </si>
  <si>
    <t>Головина Анна</t>
  </si>
  <si>
    <t>Федосеева Татьяна</t>
  </si>
  <si>
    <t>Goldfinch Team</t>
  </si>
  <si>
    <t>Волкуша/Жуковский</t>
  </si>
  <si>
    <t>Л.к.Арена, г.Сергиев</t>
  </si>
  <si>
    <t>Клуб Маруся</t>
  </si>
  <si>
    <t>Москва/инижиниринг</t>
  </si>
  <si>
    <t>Багринцев Петр</t>
  </si>
  <si>
    <t>Зайцев Валерий</t>
  </si>
  <si>
    <t>Монино</t>
  </si>
  <si>
    <t>СОК "Лесная"</t>
  </si>
  <si>
    <t>Воронин Константин</t>
  </si>
  <si>
    <t>BRIKO-MAPLUS</t>
  </si>
  <si>
    <t>Зеленогорская СДЮСШОР</t>
  </si>
  <si>
    <t>Маруся Дмитров</t>
  </si>
  <si>
    <t>Морев Виктор</t>
  </si>
  <si>
    <t>клуб ветеранов г.Ряз</t>
  </si>
  <si>
    <t>МУ "ЦЗВС"</t>
  </si>
  <si>
    <t>клуб Манжосов</t>
  </si>
  <si>
    <t>СОБ Лесная, г.Троицк</t>
  </si>
  <si>
    <t>Легков Петр</t>
  </si>
  <si>
    <t>Свинцова Александра</t>
  </si>
  <si>
    <t>СШОР 111 , ГБОУ Школа</t>
  </si>
  <si>
    <t>Чеглакова Анастасия</t>
  </si>
  <si>
    <t>Школа 2045, СШОР 111</t>
  </si>
  <si>
    <t>Пискунов Артем</t>
  </si>
  <si>
    <t>Карамышева Надежда</t>
  </si>
  <si>
    <t>Тютюнова Александра</t>
  </si>
  <si>
    <t>Шишаева Дарья</t>
  </si>
  <si>
    <t>Костенкова Милена</t>
  </si>
  <si>
    <t>Шемяков Артем</t>
  </si>
  <si>
    <t>Абызов Гоша</t>
  </si>
  <si>
    <t>Чурашкина Екатерина</t>
  </si>
  <si>
    <t>Зимина Полина</t>
  </si>
  <si>
    <t>Овчинников Евгений</t>
  </si>
  <si>
    <t>Иванов Илья</t>
  </si>
  <si>
    <t>Тюриков Евгений</t>
  </si>
  <si>
    <t>СШОР 111</t>
  </si>
  <si>
    <t>Шустрова Мария</t>
  </si>
  <si>
    <t>Григорьев Александр</t>
  </si>
  <si>
    <t>Щёлково</t>
  </si>
  <si>
    <t>Барсуков Александр</t>
  </si>
  <si>
    <t>Игнатьев Валерий</t>
  </si>
  <si>
    <t>СК "ОЛИМП"</t>
  </si>
  <si>
    <t>Монахов Антон</t>
  </si>
  <si>
    <t>Язопов Иван</t>
  </si>
  <si>
    <t>Серпухов</t>
  </si>
  <si>
    <t>Ефремова Антонина</t>
  </si>
  <si>
    <t>Ермакова Елена</t>
  </si>
  <si>
    <t>Химки</t>
  </si>
  <si>
    <t>Чирков Алексей</t>
  </si>
  <si>
    <t>SOVA</t>
  </si>
  <si>
    <t>Малков Николай</t>
  </si>
  <si>
    <t>ПыхТим</t>
  </si>
  <si>
    <t>Краснов Андрей</t>
  </si>
  <si>
    <t>Анфилов Александр</t>
  </si>
  <si>
    <t>Прис Кирилл</t>
  </si>
  <si>
    <t>ЮвентаСпорт</t>
  </si>
  <si>
    <t>Машинистов Сергей</t>
  </si>
  <si>
    <t>Рязань</t>
  </si>
  <si>
    <t>Комлев Юрий</t>
  </si>
  <si>
    <t>Triskirun.ru Химки</t>
  </si>
  <si>
    <t>Есаков Сергей</t>
  </si>
  <si>
    <t>Буренков Игорь</t>
  </si>
  <si>
    <t>Ганушкин Олег</t>
  </si>
  <si>
    <t>Братцево</t>
  </si>
  <si>
    <t>Яковченко Елена</t>
  </si>
  <si>
    <t>Яковченко Владимир</t>
  </si>
  <si>
    <t>Марюков Сергей</t>
  </si>
  <si>
    <t>Редкино</t>
  </si>
  <si>
    <t>Воробьев Виктор</t>
  </si>
  <si>
    <t>Васин Анатолий</t>
  </si>
  <si>
    <t>Тула</t>
  </si>
  <si>
    <t>Белов Игорь</t>
  </si>
  <si>
    <t>Соловьев Андрей</t>
  </si>
  <si>
    <t>Гарцев Евгений</t>
  </si>
  <si>
    <t>Ski-76 Ярославль</t>
  </si>
  <si>
    <t>Пуляев Лев</t>
  </si>
  <si>
    <t>Королев, МО</t>
  </si>
  <si>
    <t>Зайцев Виктор</t>
  </si>
  <si>
    <t>Истра</t>
  </si>
  <si>
    <t>6 мая 2017г., "Кусковская потворка",ПКиО "Кусково"</t>
  </si>
  <si>
    <t>7 мая 2017 г., Масс-старт/гонка на выбывание, Некрасовка</t>
  </si>
  <si>
    <t>Дубнов Александр</t>
  </si>
  <si>
    <t>Сластин Николай</t>
  </si>
  <si>
    <t>Шведов Петр</t>
  </si>
  <si>
    <t>Болдырев Петр</t>
  </si>
  <si>
    <t>Бологов Владимир</t>
  </si>
  <si>
    <t>Некрасовка</t>
  </si>
  <si>
    <t>Аникин Алексей</t>
  </si>
  <si>
    <t>Дрезна-Рвем всех</t>
  </si>
  <si>
    <t>Капралов Петр</t>
  </si>
  <si>
    <t>Демин Матвей</t>
  </si>
  <si>
    <t>Майоров Иван</t>
  </si>
  <si>
    <t>Савинкина Алина</t>
  </si>
  <si>
    <t>Лауэр София</t>
  </si>
  <si>
    <t>Мурзакова Анастасия</t>
  </si>
  <si>
    <t>Барабаш Мария</t>
  </si>
  <si>
    <t>Крупенина Екатерина</t>
  </si>
  <si>
    <t>Галанова Анна</t>
  </si>
  <si>
    <t>Тетерина Кристина</t>
  </si>
  <si>
    <t>Качикина Елена</t>
  </si>
  <si>
    <t>Бутрим Мираслав</t>
  </si>
  <si>
    <t>Валуев Александр</t>
  </si>
  <si>
    <t>Аникин Евгений</t>
  </si>
  <si>
    <t>Орлов Ярослав</t>
  </si>
  <si>
    <t>Спиридонов Никита</t>
  </si>
  <si>
    <t>Пророков Максим</t>
  </si>
  <si>
    <t>Еремеева Ольга</t>
  </si>
  <si>
    <t>Трифанов Максим</t>
  </si>
  <si>
    <t>Данилов Артем</t>
  </si>
  <si>
    <t>Громов Никита</t>
  </si>
  <si>
    <t>Захаров Михаил</t>
  </si>
  <si>
    <t>Гончаров Павел</t>
  </si>
  <si>
    <t>Капитонова Анна</t>
  </si>
  <si>
    <t>Бологова Наталья</t>
  </si>
  <si>
    <t>Кольтеров Сергей</t>
  </si>
  <si>
    <t>Левинский Максим</t>
  </si>
  <si>
    <t>Малев Илья</t>
  </si>
  <si>
    <t>Хромов Дмитрий</t>
  </si>
  <si>
    <t>Огнев Артем</t>
  </si>
  <si>
    <t>СШОР Тринта</t>
  </si>
  <si>
    <t>Киричок Владислав</t>
  </si>
  <si>
    <t>Додов Сунатулло</t>
  </si>
  <si>
    <t>Чернов Арсений</t>
  </si>
  <si>
    <t>Хрусталев Илья</t>
  </si>
  <si>
    <t>Цыпленков Константин</t>
  </si>
  <si>
    <t>Ледов Игорь</t>
  </si>
  <si>
    <t>Аникин Василий</t>
  </si>
  <si>
    <t>Иванов Александр</t>
  </si>
  <si>
    <t>Соломатин Михаил</t>
  </si>
  <si>
    <t>Смольянинов Андрей</t>
  </si>
  <si>
    <t>Аникин Александр</t>
  </si>
  <si>
    <t>СК Лось Москва</t>
  </si>
  <si>
    <t>Клинецкий Евгений</t>
  </si>
  <si>
    <t>Волкуша</t>
  </si>
  <si>
    <t>Кирст Николай</t>
  </si>
  <si>
    <t>Клуб Манжосова, Солн</t>
  </si>
  <si>
    <t>Орехова Олеся</t>
  </si>
  <si>
    <t>Гусев Алексей</t>
  </si>
  <si>
    <t>Коломна Второе дыхание</t>
  </si>
  <si>
    <t>Стыркин Михаил</t>
  </si>
  <si>
    <t>Завражин Павел</t>
  </si>
  <si>
    <t>Федоров Валерий</t>
  </si>
  <si>
    <t>ЛК Нижнецарицынские</t>
  </si>
  <si>
    <t>Конышев Дмитрий</t>
  </si>
  <si>
    <t>Ногинск Мокрый асфал</t>
  </si>
  <si>
    <t>Воронин Михаил</t>
  </si>
  <si>
    <t>Briko-maplus</t>
  </si>
  <si>
    <t>Соколов Павел</t>
  </si>
  <si>
    <t>Мозголова Анна</t>
  </si>
  <si>
    <t>Ак-ия спорта Воскрес</t>
  </si>
  <si>
    <t>Пучкова Софья</t>
  </si>
  <si>
    <t>Тарасовская Мария</t>
  </si>
  <si>
    <t>Волкова Софья</t>
  </si>
  <si>
    <t>Скуратова Екатерина</t>
  </si>
  <si>
    <t>ГБОУ Школа2045 СШОР1</t>
  </si>
  <si>
    <t>Мысина Валерия</t>
  </si>
  <si>
    <t>Спирин Павел</t>
  </si>
  <si>
    <t>Пучков Максим</t>
  </si>
  <si>
    <t>Кобелев Валерий</t>
  </si>
  <si>
    <t>Машков Кирилл</t>
  </si>
  <si>
    <t>Юный лыжник, МО</t>
  </si>
  <si>
    <t>Заводнов Артем</t>
  </si>
  <si>
    <t>Мусина Виктория</t>
  </si>
  <si>
    <t>Кольчуг-спорт</t>
  </si>
  <si>
    <t>Лифенко Полина</t>
  </si>
  <si>
    <t>Школа 2045, СШ 111</t>
  </si>
  <si>
    <t>Мещерякова Екатерина</t>
  </si>
  <si>
    <t>Гришанкова Диана</t>
  </si>
  <si>
    <t>Стенин Иван</t>
  </si>
  <si>
    <t>Жаббарова Валерия</t>
  </si>
  <si>
    <t>Левичева Анастасия</t>
  </si>
  <si>
    <t>Шипилов Кирилл</t>
  </si>
  <si>
    <t>Саляхутдинова Милена</t>
  </si>
  <si>
    <t>ГБУ СШОР 111</t>
  </si>
  <si>
    <t>Яковченко Елизавета</t>
  </si>
  <si>
    <t>Самойлова Анастасия</t>
  </si>
  <si>
    <t>Никишова Екатерина</t>
  </si>
  <si>
    <t>СДЮШОР 111</t>
  </si>
  <si>
    <t>Десятова Виктория</t>
  </si>
  <si>
    <t>Зеленоград 111</t>
  </si>
  <si>
    <t>Легков Александр</t>
  </si>
  <si>
    <t>Пасхин Александр</t>
  </si>
  <si>
    <t>Зеленоград, СШОР 111</t>
  </si>
  <si>
    <t>Жданов Елисей</t>
  </si>
  <si>
    <t>Озарейчук Александр</t>
  </si>
  <si>
    <t>Чернышов Иван</t>
  </si>
  <si>
    <t>Ходеев Александр</t>
  </si>
  <si>
    <t>Захаров Александр</t>
  </si>
  <si>
    <t>Петрова Анастасия</t>
  </si>
  <si>
    <t>Евдокимова Дарья</t>
  </si>
  <si>
    <t>Емельянова Вероника</t>
  </si>
  <si>
    <t>Морозов Василий</t>
  </si>
  <si>
    <t>Шилов Павел</t>
  </si>
  <si>
    <t>СШОР 111 Зеленоград</t>
  </si>
  <si>
    <t>Чугунова Екатерина</t>
  </si>
  <si>
    <t>СШОР Подольск</t>
  </si>
  <si>
    <t>Коновалова Елизаета</t>
  </si>
  <si>
    <t>Коротков Антон</t>
  </si>
  <si>
    <t>Москва, Самбо-70</t>
  </si>
  <si>
    <t>Корсаков Сергей</t>
  </si>
  <si>
    <t>Чугунов Иван</t>
  </si>
  <si>
    <t>MarSport Club / Подо</t>
  </si>
  <si>
    <t>Моисеев Тимофей</t>
  </si>
  <si>
    <t>МГУ</t>
  </si>
  <si>
    <t>Царев Сергей</t>
  </si>
  <si>
    <t>Подольск</t>
  </si>
  <si>
    <t>Шишкин Алексей</t>
  </si>
  <si>
    <t>АК "Сибирь" Домодедо</t>
  </si>
  <si>
    <t>Горелов Андрей</t>
  </si>
  <si>
    <t>Зеленоград</t>
  </si>
  <si>
    <t>Зябрев Сергей</t>
  </si>
  <si>
    <t>Кондрашов Андрей</t>
  </si>
  <si>
    <t>Манжосов-Клуб</t>
  </si>
  <si>
    <t>20 мая 2017 г., Масс-старт, Алабино</t>
  </si>
  <si>
    <t>27 мая 2017 г., Гонка с раздельным стартом, Головино</t>
  </si>
  <si>
    <t>10 июня 2017 г., Спринт, Вешняки</t>
  </si>
  <si>
    <t>12 июня 2017 г., Гонка с раздельным стартом, г. Зеленоград</t>
  </si>
  <si>
    <t>Березин Александр</t>
  </si>
  <si>
    <t>Ямбаев Илья</t>
  </si>
  <si>
    <t>Сущенко Николай</t>
  </si>
  <si>
    <t>"СШ 93 ""на Можайске</t>
  </si>
  <si>
    <t>Лычкин Иван</t>
  </si>
  <si>
    <t>г.Москва ДЮСШ 93</t>
  </si>
  <si>
    <t>Завалов Максим</t>
  </si>
  <si>
    <t>г.Москва</t>
  </si>
  <si>
    <t>Карпенко Александр</t>
  </si>
  <si>
    <t>Ладыгина Ксения</t>
  </si>
  <si>
    <t>Титкова Ульяна</t>
  </si>
  <si>
    <t>Чирин Дмитрий</t>
  </si>
  <si>
    <t>Самбо 70</t>
  </si>
  <si>
    <t>Гаврилов Лев</t>
  </si>
  <si>
    <t>Трудовые резервы, Мо</t>
  </si>
  <si>
    <t>Янкавцев Кирилл</t>
  </si>
  <si>
    <t>Елисеенко Александр</t>
  </si>
  <si>
    <t>Трудовые резервы/Мос</t>
  </si>
  <si>
    <t>Аввакумов Ярослав</t>
  </si>
  <si>
    <t>"СШ №93 ""На Можайке</t>
  </si>
  <si>
    <t>Мальцев Александр</t>
  </si>
  <si>
    <t>СШОР Лыткарино</t>
  </si>
  <si>
    <t>Применко Мария</t>
  </si>
  <si>
    <t>Хорольская Лада</t>
  </si>
  <si>
    <t>Титкова Полина</t>
  </si>
  <si>
    <t>Елисеева Екатерина</t>
  </si>
  <si>
    <t>Москва Самбо-70</t>
  </si>
  <si>
    <t>Сенченкова Валентина</t>
  </si>
  <si>
    <t>Ашмаров Данил</t>
  </si>
  <si>
    <t>Липецк</t>
  </si>
  <si>
    <t>Морозов Матвей</t>
  </si>
  <si>
    <t>ЮМ Буревестник</t>
  </si>
  <si>
    <t>Кривоклякин Виктор</t>
  </si>
  <si>
    <t>Стыров Сергей</t>
  </si>
  <si>
    <t>Самбо-70 Москва</t>
  </si>
  <si>
    <t>Королев Роман</t>
  </si>
  <si>
    <t>Гунин Филипп</t>
  </si>
  <si>
    <t>Боровков Александр</t>
  </si>
  <si>
    <t>СШОР г. Лыткарино</t>
  </si>
  <si>
    <t>Захаренко Игорь</t>
  </si>
  <si>
    <t>Головко Валерий</t>
  </si>
  <si>
    <t>СК Ромашково</t>
  </si>
  <si>
    <t>Усатюк Олег</t>
  </si>
  <si>
    <t>Конохова Ксения</t>
  </si>
  <si>
    <t>Кварцхелия Лали</t>
  </si>
  <si>
    <t>Великий Новгород</t>
  </si>
  <si>
    <t>Москва, Юность Москвы Спартак</t>
  </si>
  <si>
    <t>Сигаева Елена</t>
  </si>
  <si>
    <t>RUNRACE</t>
  </si>
  <si>
    <t>Васенина Светлана</t>
  </si>
  <si>
    <t>Троицк</t>
  </si>
  <si>
    <t>Сергиев Посад</t>
  </si>
  <si>
    <t>Круглик Лилия</t>
  </si>
  <si>
    <t>МГАФК</t>
  </si>
  <si>
    <t>Титов Валерий</t>
  </si>
  <si>
    <t>Беларусь, Могилев</t>
  </si>
  <si>
    <t>Антохин Юрий</t>
  </si>
  <si>
    <t>Беларусь, Орша, Orsha-skimarathon</t>
  </si>
  <si>
    <t>Мишин Игорь</t>
  </si>
  <si>
    <t>Ефимов Сергей</t>
  </si>
  <si>
    <t>Гурин Николай</t>
  </si>
  <si>
    <t>Смирнов Андрей</t>
  </si>
  <si>
    <t>Ладугин Сергей</t>
  </si>
  <si>
    <t>Быстров Владимир</t>
  </si>
  <si>
    <t>лыжный клуб выкса</t>
  </si>
  <si>
    <t xml:space="preserve">лыжный клуб выкса                                 </t>
  </si>
  <si>
    <t>Пичугин Игорь</t>
  </si>
  <si>
    <t>Хромов Сергей</t>
  </si>
  <si>
    <t>Харламкин Владимир</t>
  </si>
  <si>
    <t>Еремин Владимир</t>
  </si>
  <si>
    <t>Рубцов Сергей</t>
  </si>
  <si>
    <t xml:space="preserve">Экип. Центр Богданова                             </t>
  </si>
  <si>
    <t xml:space="preserve">Рязань                                            </t>
  </si>
  <si>
    <t xml:space="preserve">                                                  </t>
  </si>
  <si>
    <t xml:space="preserve">Дорохово                                          </t>
  </si>
  <si>
    <t>Андреев Валентин</t>
  </si>
  <si>
    <t xml:space="preserve">GoldFinch Team / Истра                            </t>
  </si>
  <si>
    <t>Мальцев Роман</t>
  </si>
  <si>
    <t xml:space="preserve">Лыжный клуб / Выкса                               </t>
  </si>
  <si>
    <t>Ильичев Эдуард</t>
  </si>
  <si>
    <t xml:space="preserve">лыжный клуб ВЫКСА                                 </t>
  </si>
  <si>
    <t>Зубков Дмитрий</t>
  </si>
  <si>
    <t xml:space="preserve">Липецк                                            </t>
  </si>
  <si>
    <t>Алгайкин Александр</t>
  </si>
  <si>
    <t>Авдонин Олег</t>
  </si>
  <si>
    <t xml:space="preserve">Москва                                            </t>
  </si>
  <si>
    <t>Чуев Руслан</t>
  </si>
  <si>
    <t>Чих Пых</t>
  </si>
  <si>
    <t>Жмаев Олег</t>
  </si>
  <si>
    <t xml:space="preserve">СОБ Лесная, г. Троицк                             </t>
  </si>
  <si>
    <t>Мелешкин Сергей</t>
  </si>
  <si>
    <t>Мокляков Александр</t>
  </si>
  <si>
    <t xml:space="preserve">Воронежская область                               </t>
  </si>
  <si>
    <t>Саламащенко Сергей</t>
  </si>
  <si>
    <t xml:space="preserve">ао нспк                                           </t>
  </si>
  <si>
    <t>Глушков Игорь</t>
  </si>
  <si>
    <t>Воронежская область</t>
  </si>
  <si>
    <t>Смирнов Кирилл</t>
  </si>
  <si>
    <t>Чистов Дмитрий</t>
  </si>
  <si>
    <t>Волгоград</t>
  </si>
  <si>
    <t>Котов Александр</t>
  </si>
  <si>
    <t xml:space="preserve">РВВДКУ, Рязань                                    </t>
  </si>
  <si>
    <t>Синицын Никита</t>
  </si>
  <si>
    <t>Уткин Кирилл</t>
  </si>
  <si>
    <t xml:space="preserve">г.Выкса                                           </t>
  </si>
  <si>
    <t>Аверьянов Евгений</t>
  </si>
  <si>
    <t>Герасимов Виталий</t>
  </si>
  <si>
    <t>Гончаров Даниил</t>
  </si>
  <si>
    <t>Манин Евгений</t>
  </si>
  <si>
    <t>Белоусов Максим</t>
  </si>
  <si>
    <t xml:space="preserve">ФВА РВСН / Серпухов                               </t>
  </si>
  <si>
    <t xml:space="preserve">Вороново                                          </t>
  </si>
  <si>
    <t xml:space="preserve">Одинцово                                          </t>
  </si>
  <si>
    <t>Тряскин Александр</t>
  </si>
  <si>
    <t xml:space="preserve">VolkushaBulls                                     </t>
  </si>
  <si>
    <t>Косилин Андрей</t>
  </si>
  <si>
    <t>Дзержинский</t>
  </si>
  <si>
    <t>Картавкин Степан</t>
  </si>
  <si>
    <t>Школа 2045/  СШОР 11</t>
  </si>
  <si>
    <t>Копчёнов Вячеслав</t>
  </si>
  <si>
    <t>Михалкин Мирон</t>
  </si>
  <si>
    <t>Барбинягра Анна</t>
  </si>
  <si>
    <t>Выборг ЛО Фаворит</t>
  </si>
  <si>
    <t>Драчук Елизавета</t>
  </si>
  <si>
    <t>Чернов Игорь</t>
  </si>
  <si>
    <t>Школа 2045/СШОР 111</t>
  </si>
  <si>
    <t>Макаров Павел</t>
  </si>
  <si>
    <t>Господариков Матвей</t>
  </si>
  <si>
    <t>Силакова Ирина</t>
  </si>
  <si>
    <t>Никельс Дмитрий</t>
  </si>
  <si>
    <t>Nikels Team Санкт-Пе</t>
  </si>
  <si>
    <t>Нилов Константин</t>
  </si>
  <si>
    <t>Nikels Team Санкт- П</t>
  </si>
  <si>
    <t>Демченко Александр</t>
  </si>
  <si>
    <t>Лично</t>
  </si>
  <si>
    <t>Мандзюк Игорь</t>
  </si>
  <si>
    <t>Евдокимов Вадим</t>
  </si>
  <si>
    <t>Ватамановский Александр</t>
  </si>
  <si>
    <t>Грачев Григорий</t>
  </si>
  <si>
    <t>Юсова Настя</t>
  </si>
  <si>
    <t>Гбу СШОР трудовые ре</t>
  </si>
  <si>
    <t>Князькова Алина</t>
  </si>
  <si>
    <t>Божа Ксения</t>
  </si>
  <si>
    <t>"ГБУ СШОР ""Трудовые</t>
  </si>
  <si>
    <t>Суворов Артём</t>
  </si>
  <si>
    <t>Рогов Роман</t>
  </si>
  <si>
    <t>Куляев Алексей</t>
  </si>
  <si>
    <t>Г. Домодедово</t>
  </si>
  <si>
    <t>Сивоконь Роман</t>
  </si>
  <si>
    <t>ЁЛКА-ЛУЧ</t>
  </si>
  <si>
    <t>Изусин Андрей</t>
  </si>
  <si>
    <t>Карпов Константин</t>
  </si>
  <si>
    <t>Воронин Дмитрий</t>
  </si>
  <si>
    <t>Voronin team</t>
  </si>
  <si>
    <t>Гусев Андрей</t>
  </si>
  <si>
    <t>Коломна</t>
  </si>
  <si>
    <t>Козлов Денис</t>
  </si>
  <si>
    <t>Voroninteam</t>
  </si>
  <si>
    <t>Ильвовский Дмитрий</t>
  </si>
  <si>
    <t>ВШЭ / Москва</t>
  </si>
  <si>
    <t>Вербицкий Евгений</t>
  </si>
  <si>
    <t>Школа 2045</t>
  </si>
  <si>
    <t>Воронина Маргарита</t>
  </si>
  <si>
    <t>Степанова Ольга</t>
  </si>
  <si>
    <t>Тринта</t>
  </si>
  <si>
    <t>Кондратьев Константин</t>
  </si>
  <si>
    <t>Куликин Даниил</t>
  </si>
  <si>
    <t>Крюкова Мария</t>
  </si>
  <si>
    <t>Крюкова Надежда</t>
  </si>
  <si>
    <t>Тяпкина Виктория</t>
  </si>
  <si>
    <t>МГФСО</t>
  </si>
  <si>
    <t>Авдеева Злата</t>
  </si>
  <si>
    <t>Мухаммеджанова Анастасия</t>
  </si>
  <si>
    <t>СШОР № 111 ФОК ЛОТОС</t>
  </si>
  <si>
    <t>Новикова Ксения</t>
  </si>
  <si>
    <t>Катышев Павел</t>
  </si>
  <si>
    <t>Брицын Артем</t>
  </si>
  <si>
    <t>СШОР Зеленоград 111</t>
  </si>
  <si>
    <t>Попова Анастасия</t>
  </si>
  <si>
    <t>ТКС</t>
  </si>
  <si>
    <t>Емельяненко Мария</t>
  </si>
  <si>
    <t>Новопеределкино</t>
  </si>
  <si>
    <t>Пименова Юлия</t>
  </si>
  <si>
    <t>Ячков Сергей</t>
  </si>
  <si>
    <t>Волкуша, Раменское</t>
  </si>
  <si>
    <t>Машков Илья</t>
  </si>
  <si>
    <t>World Class outdoor</t>
  </si>
  <si>
    <t>Клюквин Дмитрий</t>
  </si>
  <si>
    <t>ABST Троицк</t>
  </si>
  <si>
    <t>Апаринов Андрей</t>
  </si>
  <si>
    <t>VMSkiTeam</t>
  </si>
  <si>
    <t>Баранов Владимир</t>
  </si>
  <si>
    <t>с/к Удача Новомосков</t>
  </si>
  <si>
    <t>Романов Александр</t>
  </si>
  <si>
    <t>Медведев Николай</t>
  </si>
  <si>
    <t>Ярославль</t>
  </si>
  <si>
    <t>Феоктистов Михаил</t>
  </si>
  <si>
    <t>клуб Манжосова</t>
  </si>
  <si>
    <t>Абрамов Вадим</t>
  </si>
  <si>
    <t>Новикова Лариса</t>
  </si>
  <si>
    <t>17 июня 2017 г., Масс-старт/Гонка с бонификацией, Алабино</t>
  </si>
  <si>
    <t>Краснова Анна</t>
  </si>
  <si>
    <t>Скрябин Михаил</t>
  </si>
  <si>
    <t>Бырка Максим</t>
  </si>
  <si>
    <t>Симонов Ярослав</t>
  </si>
  <si>
    <t>Куляев Иван</t>
  </si>
  <si>
    <t>СДЮСШОР Вымпел</t>
  </si>
  <si>
    <t>Самарский Дмитрий</t>
  </si>
  <si>
    <t>STR-trener Рязань</t>
  </si>
  <si>
    <t>Дедков Михаил</t>
  </si>
  <si>
    <t>Chukedov ski team</t>
  </si>
  <si>
    <t>Кошелев Алексей</t>
  </si>
  <si>
    <t>АБСТ/Москва</t>
  </si>
  <si>
    <t>Никитенко Борис</t>
  </si>
  <si>
    <t>Альфа-Битца</t>
  </si>
  <si>
    <t>13 мая 2017 г., Гонка с раздельным стартом,                                                          г. Зеленоград</t>
  </si>
  <si>
    <t>24 июня 2017 г., Спринт, ОУСЦ "Планерная"</t>
  </si>
  <si>
    <t>25 июня 2017 г., Гонка с раздельным стартом</t>
  </si>
  <si>
    <t>Черкасин Илья</t>
  </si>
  <si>
    <t>Сдюсшор ногинск</t>
  </si>
  <si>
    <t>Федяев Макар</t>
  </si>
  <si>
    <t>Костельный Савелий</t>
  </si>
  <si>
    <t>Васильев Егор</t>
  </si>
  <si>
    <t>Рыбочкин Олег</t>
  </si>
  <si>
    <t>Карташова Юлия</t>
  </si>
  <si>
    <t>Шиловская ДЮСШ / Ряз</t>
  </si>
  <si>
    <t>Бочарова Дарья</t>
  </si>
  <si>
    <t>Федотов Фёдор</t>
  </si>
  <si>
    <t>Есакова Александра</t>
  </si>
  <si>
    <t>СК Посейдон</t>
  </si>
  <si>
    <t>Барабаш Елизавета</t>
  </si>
  <si>
    <t>москва</t>
  </si>
  <si>
    <t>Кукушкин Никита</t>
  </si>
  <si>
    <t>Зубарев Никита</t>
  </si>
  <si>
    <t>Санкт-Петербург Зеленогорск</t>
  </si>
  <si>
    <t>Белых Галина</t>
  </si>
  <si>
    <t>Белгород</t>
  </si>
  <si>
    <t>Смильгин Михаил</t>
  </si>
  <si>
    <t>Москва (РОССЕТИ)</t>
  </si>
  <si>
    <t>Никонова Екатерина</t>
  </si>
  <si>
    <t>"СК"Шершни"</t>
  </si>
  <si>
    <t>Думкин Алексей</t>
  </si>
  <si>
    <t>Ватутинки</t>
  </si>
  <si>
    <t>22 июля 2017 г., Строгино, спринт</t>
  </si>
  <si>
    <t>Бирюкова Варвара</t>
  </si>
  <si>
    <t>Дашьян Роберт</t>
  </si>
  <si>
    <t>VORONIN TEAM</t>
  </si>
  <si>
    <t>Петров Иван</t>
  </si>
  <si>
    <t>Олексюк Иван</t>
  </si>
  <si>
    <t>Санталов Михаил</t>
  </si>
  <si>
    <t>Потапова Тамара</t>
  </si>
  <si>
    <t>Дмитриева София</t>
  </si>
  <si>
    <t>Маркин Алексей</t>
  </si>
  <si>
    <t>ДЮСШ 101 "ТУШИНО"</t>
  </si>
  <si>
    <t>Баскакова Ирина</t>
  </si>
  <si>
    <t>ДЮСШ №1 Ефремов</t>
  </si>
  <si>
    <t>Мишечкина Анастасия</t>
  </si>
  <si>
    <t>Смирнов Виталий</t>
  </si>
  <si>
    <t>Кувардин Артем</t>
  </si>
  <si>
    <t>Моршанск</t>
  </si>
  <si>
    <t>ГБУ МО СШОР Истина</t>
  </si>
  <si>
    <t>Меликов Андрей</t>
  </si>
  <si>
    <t>Москва Melikovskisch</t>
  </si>
  <si>
    <t>Грачев Алексей</t>
  </si>
  <si>
    <t>лично/Москва</t>
  </si>
  <si>
    <t>Баранов Юрий</t>
  </si>
  <si>
    <t>ЭЦБогданова/Москва</t>
  </si>
  <si>
    <t>Кучеренко Антон</t>
  </si>
  <si>
    <t>Рублево</t>
  </si>
  <si>
    <t>Завалина Мария</t>
  </si>
  <si>
    <t>Лапшов Илья</t>
  </si>
  <si>
    <t>Зокий</t>
  </si>
  <si>
    <t>Колодинский Андрей</t>
  </si>
  <si>
    <t>Кольчугино</t>
  </si>
  <si>
    <t>Абдуллаева Алина</t>
  </si>
  <si>
    <t>Сластина Екатерина</t>
  </si>
  <si>
    <t>Бардакова Ульяна</t>
  </si>
  <si>
    <t>Сабакина Анна</t>
  </si>
  <si>
    <t>Котиков Илья</t>
  </si>
  <si>
    <t>Куликов Павел</t>
  </si>
  <si>
    <t>Туманов Владислав</t>
  </si>
  <si>
    <t>Балашов Данил</t>
  </si>
  <si>
    <t>Кинешма/лично</t>
  </si>
  <si>
    <t>Тудовые резервы</t>
  </si>
  <si>
    <t>Филиппов Никита</t>
  </si>
  <si>
    <t>Голубева Ольга</t>
  </si>
  <si>
    <t>Яцыно Алина</t>
  </si>
  <si>
    <t>ТКС Новопеределкино</t>
  </si>
  <si>
    <t>Пушкарев Алексей</t>
  </si>
  <si>
    <t>Толоконников Антон</t>
  </si>
  <si>
    <t>НИУ ВШЭ</t>
  </si>
  <si>
    <t>Абрагимов Сергей</t>
  </si>
  <si>
    <t>ГСОБ Лесная / г. Тро</t>
  </si>
  <si>
    <t>Кузнецов Петр</t>
  </si>
  <si>
    <t>Поздняков Сергей</t>
  </si>
  <si>
    <t>Хомуев Юрий</t>
  </si>
  <si>
    <t>"лыжный клуб ""Волку</t>
  </si>
  <si>
    <t>ГСОБ Лесная , Троицк</t>
  </si>
  <si>
    <t>Гущин Валерий</t>
  </si>
  <si>
    <t>Москва лично</t>
  </si>
  <si>
    <t>19 августа 2017 г., Гонка с раздельным стартом, г. Троицк</t>
  </si>
  <si>
    <t>2 сентября 2017 г., Масс-старт, г. Кольчугино</t>
  </si>
  <si>
    <t>3 сентября 2017 г., Масс-старт/гонка на выбывание, Некрасовка</t>
  </si>
  <si>
    <t>Чикунов Кирилл</t>
  </si>
  <si>
    <t>"ДООСЦ ""Верба"" Мур</t>
  </si>
  <si>
    <t>Рожденственский Даниил</t>
  </si>
  <si>
    <t>Комсомольск</t>
  </si>
  <si>
    <t>Валуев Влад</t>
  </si>
  <si>
    <t>Услугин Кирилл</t>
  </si>
  <si>
    <t>Вичуга</t>
  </si>
  <si>
    <t>Варламов Егор</t>
  </si>
  <si>
    <t>Киржач, с/к им. М. С</t>
  </si>
  <si>
    <t>Шведов Максим</t>
  </si>
  <si>
    <t>Булатов Фёдор</t>
  </si>
  <si>
    <t>Центр Луч Сергиев По</t>
  </si>
  <si>
    <t>Рубцов Денис</t>
  </si>
  <si>
    <t>Васин Андрей</t>
  </si>
  <si>
    <t>Перминов Дмитрий</t>
  </si>
  <si>
    <t>"Ковров МАУ ""Мотодр</t>
  </si>
  <si>
    <t>Тимофеев Никита</t>
  </si>
  <si>
    <t>Гадалов Иван</t>
  </si>
  <si>
    <t>ДЮСШ  Кольчугино</t>
  </si>
  <si>
    <t>Ионова Татьяна</t>
  </si>
  <si>
    <t>Хвощевский Иван</t>
  </si>
  <si>
    <t>Измайлов Виктор</t>
  </si>
  <si>
    <t>Кириллова Арина</t>
  </si>
  <si>
    <t>Белова Анастасия</t>
  </si>
  <si>
    <t>СШОР 111 Фок Лотос</t>
  </si>
  <si>
    <t>Калашникова Анна</t>
  </si>
  <si>
    <t>Рожкова Полина</t>
  </si>
  <si>
    <t>Игонина Анна</t>
  </si>
  <si>
    <t>Вичуга  Ивановская о</t>
  </si>
  <si>
    <t>Щукина Мария</t>
  </si>
  <si>
    <t>город Владимир СДЮСШ</t>
  </si>
  <si>
    <t>Перминова Татьяна</t>
  </si>
  <si>
    <t>Комник Ульяна</t>
  </si>
  <si>
    <t>Фалалеева Екатерина</t>
  </si>
  <si>
    <t>ДЮСШ/Кольчугино</t>
  </si>
  <si>
    <t>Дельцов Александр</t>
  </si>
  <si>
    <t>Тимофеев Кирилл</t>
  </si>
  <si>
    <t>Автонеев Олег</t>
  </si>
  <si>
    <t>Кинешма</t>
  </si>
  <si>
    <t>Игнатович Тимофей</t>
  </si>
  <si>
    <t>ДЮСШ 2 Вязники</t>
  </si>
  <si>
    <t>Хамидов Влад</t>
  </si>
  <si>
    <t>Котов Максим</t>
  </si>
  <si>
    <t>Ковров</t>
  </si>
  <si>
    <t>Мусатов Иван</t>
  </si>
  <si>
    <t>СДЮСШОР № 3 г. Влади</t>
  </si>
  <si>
    <t>Павлюк Максим</t>
  </si>
  <si>
    <t>Базанова Аполлинария</t>
  </si>
  <si>
    <t>Савченко Ксения</t>
  </si>
  <si>
    <t>Махова Анна</t>
  </si>
  <si>
    <t>Романова Кристина</t>
  </si>
  <si>
    <t>Поцелуева Мария</t>
  </si>
  <si>
    <t>Марова Арина</t>
  </si>
  <si>
    <t>Антонова Кристина</t>
  </si>
  <si>
    <t>Кузьмичева Алена</t>
  </si>
  <si>
    <t>Железкина Алина</t>
  </si>
  <si>
    <t>Муром Верба</t>
  </si>
  <si>
    <t>Резвова Мария</t>
  </si>
  <si>
    <t>Владимирова Дарья</t>
  </si>
  <si>
    <t>Рябинкина Светлана</t>
  </si>
  <si>
    <t>Ворохобов Арсений</t>
  </si>
  <si>
    <t>Новиков Серафим</t>
  </si>
  <si>
    <t>Чернышев Игорь</t>
  </si>
  <si>
    <t>Седунин Владислав</t>
  </si>
  <si>
    <t>СДЮСШОР № 3 по лыжны</t>
  </si>
  <si>
    <t>Павлинов Александр</t>
  </si>
  <si>
    <t>Балюлин Дмитрий</t>
  </si>
  <si>
    <t>г. Камешково</t>
  </si>
  <si>
    <t>Игонин Александр</t>
  </si>
  <si>
    <t>Попов Илья</t>
  </si>
  <si>
    <t>Миронов Андрей</t>
  </si>
  <si>
    <t>Голубев Артем</t>
  </si>
  <si>
    <t>Владимир, СДЮСШОР 3</t>
  </si>
  <si>
    <t>Шестернев Дмитрий</t>
  </si>
  <si>
    <t>Хамраев Руслан</t>
  </si>
  <si>
    <t>Аранов Иван</t>
  </si>
  <si>
    <t>"МАУ СК ""Мотодром""</t>
  </si>
  <si>
    <t>Егорова Любовь</t>
  </si>
  <si>
    <t>Павлова Анастасия</t>
  </si>
  <si>
    <t>Г. Муром ДООСЦ Верба</t>
  </si>
  <si>
    <t>Пожарская Виктория</t>
  </si>
  <si>
    <t>Жильцов Вадим</t>
  </si>
  <si>
    <t>"СШОР ""Истина"""</t>
  </si>
  <si>
    <t>Муратов Сергей</t>
  </si>
  <si>
    <t>Гордеев Дмитрий</t>
  </si>
  <si>
    <t>Смирнов Даниил</t>
  </si>
  <si>
    <t>Лапшин Николай</t>
  </si>
  <si>
    <t>Емельянов Никита</t>
  </si>
  <si>
    <t>Карабаново</t>
  </si>
  <si>
    <t>Фрибус Алексей</t>
  </si>
  <si>
    <t>Клюшкин Влад</t>
  </si>
  <si>
    <t>Поцелуев Николай</t>
  </si>
  <si>
    <t>Желтоухов Дмитрий</t>
  </si>
  <si>
    <t>Резанов Игорь</t>
  </si>
  <si>
    <t>Кузнецов Артем</t>
  </si>
  <si>
    <t>Муром</t>
  </si>
  <si>
    <t>Куприянов Дмитрий</t>
  </si>
  <si>
    <t>Савченко Владислав</t>
  </si>
  <si>
    <t>Чайцын Владислав</t>
  </si>
  <si>
    <t>Дельцова Екатерина</t>
  </si>
  <si>
    <t>г. Киржач, с/к им. М</t>
  </si>
  <si>
    <t>Куприянова Евгения</t>
  </si>
  <si>
    <t>Чулкова Татьяна</t>
  </si>
  <si>
    <t>Суконкина Анастасия</t>
  </si>
  <si>
    <t>Кочевцев Юрий</t>
  </si>
  <si>
    <t>Назаров Александр</t>
  </si>
  <si>
    <t>Щелково</t>
  </si>
  <si>
    <t>Гуляев Владимир</t>
  </si>
  <si>
    <t>Капустин Сергей</t>
  </si>
  <si>
    <t>Гусь-Хрустальный</t>
  </si>
  <si>
    <t>Иудин Сергей</t>
  </si>
  <si>
    <t>камешково</t>
  </si>
  <si>
    <t>Кирилов Павел</t>
  </si>
  <si>
    <t>Трошин Денис</t>
  </si>
  <si>
    <t>ABST</t>
  </si>
  <si>
    <t>Улизко Сергей</t>
  </si>
  <si>
    <t>Солонога/Электростал</t>
  </si>
  <si>
    <t>Мельников Владимир</t>
  </si>
  <si>
    <t>Буланенков Дмитрий</t>
  </si>
  <si>
    <t>"СК ""SKODA AVTO"""</t>
  </si>
  <si>
    <t>Соловьёв Андрей</t>
  </si>
  <si>
    <t>Солнечногрск</t>
  </si>
  <si>
    <t>иванов алексей</t>
  </si>
  <si>
    <t>орехово-зуево</t>
  </si>
  <si>
    <t>Самойлов Валерий</t>
  </si>
  <si>
    <t>Богословская Софья</t>
  </si>
  <si>
    <t>Наседкино</t>
  </si>
  <si>
    <t>Андрианова Ясна</t>
  </si>
  <si>
    <t>Трудовые резервы Мос</t>
  </si>
  <si>
    <t>Мироненко Даниил</t>
  </si>
  <si>
    <t>школа 2045/сшор111</t>
  </si>
  <si>
    <t>Елка</t>
  </si>
  <si>
    <t>Артемьев Алексей</t>
  </si>
  <si>
    <t>Рощин Александр</t>
  </si>
  <si>
    <t>школа 2045/СШОР 111</t>
  </si>
  <si>
    <t>Мирошин Петр</t>
  </si>
  <si>
    <t>школа 2045/ СШОР 111</t>
  </si>
  <si>
    <t>Мишин Илья</t>
  </si>
  <si>
    <t>школа 2045/СШОР111</t>
  </si>
  <si>
    <t>Кравец Даниил</t>
  </si>
  <si>
    <t>Платов Вадим</t>
  </si>
  <si>
    <t>Логичева Екатерина</t>
  </si>
  <si>
    <t>СШОР 111 / Зеленогра</t>
  </si>
  <si>
    <t>Гольмаков Михаил</t>
  </si>
  <si>
    <t>"ЦСП""Луч"", Москва"</t>
  </si>
  <si>
    <t>Муравьева Александра</t>
  </si>
  <si>
    <t>Ёлка</t>
  </si>
  <si>
    <t>Родионова Мария</t>
  </si>
  <si>
    <t>СДЮСШОР Ногинск</t>
  </si>
  <si>
    <t>Горшунов Максим</t>
  </si>
  <si>
    <t>9 сентября, Гонка с раздельным стартом, г. Рязань</t>
  </si>
  <si>
    <t>Малков Степан</t>
  </si>
  <si>
    <t>Тамбов</t>
  </si>
  <si>
    <t>Зверков Виталий</t>
  </si>
  <si>
    <t>Бородин Егор</t>
  </si>
  <si>
    <t>Кирилюк Мария</t>
  </si>
  <si>
    <t>ДЮСШ Арена Рязань</t>
  </si>
  <si>
    <t>Эгерт Алиса</t>
  </si>
  <si>
    <t>Пыриков Андрей</t>
  </si>
  <si>
    <t>"ДЮСШ ""Ника"""</t>
  </si>
  <si>
    <t>Суровин Борис</t>
  </si>
  <si>
    <t>Физин Егор</t>
  </si>
  <si>
    <t>Электросталь</t>
  </si>
  <si>
    <t>Пехенько Егор</t>
  </si>
  <si>
    <t>Шулаев Александр</t>
  </si>
  <si>
    <t>Чепурных Матвей</t>
  </si>
  <si>
    <t>Шевцова Ангелина</t>
  </si>
  <si>
    <t>"ДЮСШ ""Арена"" Ряза</t>
  </si>
  <si>
    <t>Садовникова Полина</t>
  </si>
  <si>
    <t>Витязь/Рязань</t>
  </si>
  <si>
    <t>Крысина Дарья</t>
  </si>
  <si>
    <t>Прокудина Юлия</t>
  </si>
  <si>
    <t>Казакова Елизавета</t>
  </si>
  <si>
    <t>Расходчикова Виктория</t>
  </si>
  <si>
    <t>Зайцева Вероника</t>
  </si>
  <si>
    <t>Уринова Хилола</t>
  </si>
  <si>
    <t>Лавренова Дарья</t>
  </si>
  <si>
    <t>Макиенко Илья</t>
  </si>
  <si>
    <t>Витязь</t>
  </si>
  <si>
    <t>Ерохин Павел</t>
  </si>
  <si>
    <t>Ламповщиков Тимофей</t>
  </si>
  <si>
    <t>Скопин</t>
  </si>
  <si>
    <t>Варенов Виктор</t>
  </si>
  <si>
    <t>Шибаев Иван</t>
  </si>
  <si>
    <t>Кирилюк Никита</t>
  </si>
  <si>
    <t>Сорокин Александр</t>
  </si>
  <si>
    <t>ДЮСШ "Арена", Шилово</t>
  </si>
  <si>
    <t>Ильиных Андрей</t>
  </si>
  <si>
    <t>Шатилов Илья</t>
  </si>
  <si>
    <t>Афансьев Егор</t>
  </si>
  <si>
    <t>Жулин Евгений</t>
  </si>
  <si>
    <t>"ГАУ ДО ""ДЮСШ ""Ста</t>
  </si>
  <si>
    <t>Широков Андрей</t>
  </si>
  <si>
    <t>Дроздов Александр</t>
  </si>
  <si>
    <t>Былинко Арина</t>
  </si>
  <si>
    <t>Кирилина София</t>
  </si>
  <si>
    <t>Кец Анастасия</t>
  </si>
  <si>
    <t>Уринова Хуснара</t>
  </si>
  <si>
    <t>Савеличева Евгения</t>
  </si>
  <si>
    <t>Ильичева Марьяна</t>
  </si>
  <si>
    <t>Жаркова Екатерина</t>
  </si>
  <si>
    <t>Шибаев Никита</t>
  </si>
  <si>
    <t>Спиридонов Егор</t>
  </si>
  <si>
    <t>Гришков Михаил</t>
  </si>
  <si>
    <t>Гришучков Данила</t>
  </si>
  <si>
    <t>Федечев Виктор</t>
  </si>
  <si>
    <t>Савичев Максим</t>
  </si>
  <si>
    <t>Боронников Александр</t>
  </si>
  <si>
    <t>Уринова Хумара</t>
  </si>
  <si>
    <t>Гарифулина Инна</t>
  </si>
  <si>
    <t>Головань Сергей</t>
  </si>
  <si>
    <t>Митрофанов Илья</t>
  </si>
  <si>
    <t>Трифонов Дмитрий</t>
  </si>
  <si>
    <t>Мелешкин Денис</t>
  </si>
  <si>
    <t>Скрыпников Дмитрий</t>
  </si>
  <si>
    <t>Рязань Олимпиец</t>
  </si>
  <si>
    <t>Барыкин Денис</t>
  </si>
  <si>
    <t>Грушина Анна</t>
  </si>
  <si>
    <t>Академи ФСИН России</t>
  </si>
  <si>
    <t>Яшина Ольга</t>
  </si>
  <si>
    <t>Пляскина Ксения</t>
  </si>
  <si>
    <t>Деревяшкина Валентина</t>
  </si>
  <si>
    <t>Рязанская обл.г Сасо</t>
  </si>
  <si>
    <t>Попова Лида</t>
  </si>
  <si>
    <t>Кургузов Сергей</t>
  </si>
  <si>
    <t>Озеры</t>
  </si>
  <si>
    <t>Сергеев Антон</t>
  </si>
  <si>
    <t>Пикулин Михаил</t>
  </si>
  <si>
    <t>Исаев Алексей Ю.</t>
  </si>
  <si>
    <t>Филин Сергей</t>
  </si>
  <si>
    <t>Зверков Артем</t>
  </si>
  <si>
    <t>Сурков Николай</t>
  </si>
  <si>
    <t>Кораблино</t>
  </si>
  <si>
    <t>Пригодич Андрей</t>
  </si>
  <si>
    <t>Ск Космос г. ПОДОЛЬС</t>
  </si>
  <si>
    <t>Ацепаев Виктор</t>
  </si>
  <si>
    <t>р.п. Ермишь</t>
  </si>
  <si>
    <t>Сычев Николай</t>
  </si>
  <si>
    <t>Кадильников Константин</t>
  </si>
  <si>
    <t>Мордовия пгт Явас</t>
  </si>
  <si>
    <t>Девяткин Вячеслав</t>
  </si>
  <si>
    <t>Саранск Биатлон 13</t>
  </si>
  <si>
    <t>Захаров Илья</t>
  </si>
  <si>
    <t>Гренков Сергей</t>
  </si>
  <si>
    <t>Лично Москва</t>
  </si>
  <si>
    <t>Савоскин Сергей</t>
  </si>
  <si>
    <t>Кочетков Олег</t>
  </si>
  <si>
    <t>Зарайск</t>
  </si>
  <si>
    <t>Козлов Сергей</t>
  </si>
  <si>
    <t>ПМП/Рязань</t>
  </si>
  <si>
    <t>Куликов Сергей</t>
  </si>
  <si>
    <t>Жигалов Сергей</t>
  </si>
  <si>
    <t>Секретарев Александр</t>
  </si>
  <si>
    <t>Галактионов Андрей</t>
  </si>
  <si>
    <t>Щетинин Александр</t>
  </si>
  <si>
    <t>Ульянов Михаил</t>
  </si>
  <si>
    <t>Рязань Клуб Ветеранов</t>
  </si>
  <si>
    <t>Тишков Владимир</t>
  </si>
  <si>
    <t>Федосов Вячеслав</t>
  </si>
  <si>
    <t>г.п. Быково Раменско</t>
  </si>
  <si>
    <t>Финал Фестиваля лыжероллерных жисциплин, гонка с раздельным стартом, г. Зеленоград</t>
  </si>
  <si>
    <t>30 сентября, Марафон, парк Патриот</t>
  </si>
  <si>
    <t>Сумма зачётных этапов</t>
  </si>
  <si>
    <t>"Лыжный клуб ""Ново-</t>
  </si>
  <si>
    <t>Арих Павел</t>
  </si>
  <si>
    <t>Некрасов Иван</t>
  </si>
  <si>
    <t>Антонюк Денис</t>
  </si>
  <si>
    <t>"Лыжный клую ""Ново-</t>
  </si>
  <si>
    <t>Павлов Кирилл</t>
  </si>
  <si>
    <t>Антонюк Дмитрий</t>
  </si>
  <si>
    <t>Дроздов Алексей</t>
  </si>
  <si>
    <t>Абросимов Кирилл</t>
  </si>
  <si>
    <t>СШОР ТРИНТА</t>
  </si>
  <si>
    <t>Тушино 101</t>
  </si>
  <si>
    <t>Смирнов Алексей</t>
  </si>
  <si>
    <t>Сорокин Артем</t>
  </si>
  <si>
    <t>СШОР 43</t>
  </si>
  <si>
    <t>Волков Вадим</t>
  </si>
  <si>
    <t>СШ 102</t>
  </si>
  <si>
    <t>Буханов Даниил</t>
  </si>
  <si>
    <t>ДЮСШ г.Краснознаменс</t>
  </si>
  <si>
    <t>ДЮСШ г. Краснознамен</t>
  </si>
  <si>
    <t>Мазняк Милана</t>
  </si>
  <si>
    <t>Фролова Вероника</t>
  </si>
  <si>
    <t>Крот Екатерина</t>
  </si>
  <si>
    <t>Саблина Екатерина</t>
  </si>
  <si>
    <t>МБУО КДЮСШ по биатло</t>
  </si>
  <si>
    <t>Иванов Петр</t>
  </si>
  <si>
    <t>Воронин Егор</t>
  </si>
  <si>
    <t>Пасенко Михаил</t>
  </si>
  <si>
    <t>Кобелев Валера</t>
  </si>
  <si>
    <t>Дюсша г.Краснознамен</t>
  </si>
  <si>
    <t>Грибанов александр</t>
  </si>
  <si>
    <t>Чадаев Алексей</t>
  </si>
  <si>
    <t>Веселов Даниил</t>
  </si>
  <si>
    <t>Зиятдинова Кристина</t>
  </si>
  <si>
    <t>СШОР Спартак</t>
  </si>
  <si>
    <t>Кочетков Иван</t>
  </si>
  <si>
    <t>МБУ ДО ДЮСШ Зарайск</t>
  </si>
  <si>
    <t>Соловьев Егор</t>
  </si>
  <si>
    <t>СШОР Спартак/Москва</t>
  </si>
  <si>
    <t>Корниенко Владислав</t>
  </si>
  <si>
    <t>Малеева Татьяна</t>
  </si>
  <si>
    <t>Гаврилова Ксения</t>
  </si>
  <si>
    <t>Кладенок Анастасия</t>
  </si>
  <si>
    <t>Иванова Юлия</t>
  </si>
  <si>
    <t>Королев Михаил</t>
  </si>
  <si>
    <t>Яковлев Роман</t>
  </si>
  <si>
    <t>Васенин Павел</t>
  </si>
  <si>
    <t>Самбо-70/ Москва</t>
  </si>
  <si>
    <t>"СШ №93 "" На Можайк</t>
  </si>
  <si>
    <t>Меркушов Иван</t>
  </si>
  <si>
    <t>Леванов Александр</t>
  </si>
  <si>
    <t>Федичев Виктор</t>
  </si>
  <si>
    <t>Гаврилов Павел</t>
  </si>
  <si>
    <t>Куксин Олег</t>
  </si>
  <si>
    <t>Сшор#43/Москва</t>
  </si>
  <si>
    <t>СШОР №43 Москва</t>
  </si>
  <si>
    <t>Швецов Кирилл</t>
  </si>
  <si>
    <t>Сазонов Даниил</t>
  </si>
  <si>
    <t>СШОР 43 Москва</t>
  </si>
  <si>
    <t>Смирнов Артем</t>
  </si>
  <si>
    <t>СШОР 93</t>
  </si>
  <si>
    <t>Некрасова Екатерина</t>
  </si>
  <si>
    <t>Цыпулина Людмила</t>
  </si>
  <si>
    <t>Лункина Марина</t>
  </si>
  <si>
    <t>Маруся/ г. Москва</t>
  </si>
  <si>
    <t>Яковлев Ярослав</t>
  </si>
  <si>
    <t>МГТУ им. Баумана</t>
  </si>
  <si>
    <t>Плосконосов Дмитрий</t>
  </si>
  <si>
    <t>Шелков Владимир</t>
  </si>
  <si>
    <t>Киселев Александр</t>
  </si>
  <si>
    <t>Котачев Алексей</t>
  </si>
  <si>
    <t>Марковкин Андрей</t>
  </si>
  <si>
    <t>Кухаренко Андрей</t>
  </si>
  <si>
    <t>Шевцов Виктор</t>
  </si>
  <si>
    <t>Пискунов Алексей</t>
  </si>
  <si>
    <t>Миханчик Петр</t>
  </si>
  <si>
    <t>Шишалов Денис</t>
  </si>
  <si>
    <t>Асессоров Александр</t>
  </si>
  <si>
    <t>Вязовецкий Павел</t>
  </si>
  <si>
    <t>Проскурин Сергей</t>
  </si>
  <si>
    <t>Солодовников Юрий</t>
  </si>
  <si>
    <t>Малешко Дмитрий</t>
  </si>
  <si>
    <t>Абдракимов Альберт</t>
  </si>
  <si>
    <t>Калачев Виктор</t>
  </si>
  <si>
    <t>Бугера Руслан</t>
  </si>
  <si>
    <t>Калицкий Алексей</t>
  </si>
  <si>
    <t>Комогоров Владимир</t>
  </si>
  <si>
    <t>Прокофьев Игорь</t>
  </si>
  <si>
    <t>Абдуллин Рустем</t>
  </si>
  <si>
    <t>Стенин Юрий</t>
  </si>
  <si>
    <t>Шкарин Григорий</t>
  </si>
  <si>
    <t>Шишкин Валерий</t>
  </si>
  <si>
    <t>Севикян Александр</t>
  </si>
  <si>
    <t>Скоротово</t>
  </si>
  <si>
    <t>GoldFinchTeam</t>
  </si>
  <si>
    <t>Пелипенко Валерий</t>
  </si>
  <si>
    <t>Овсяный Виктор</t>
  </si>
  <si>
    <t>Суслов Сергей</t>
  </si>
  <si>
    <t>Щукина Елена</t>
  </si>
  <si>
    <t>Шевченко Ярослав</t>
  </si>
  <si>
    <t>Игошин Сергей</t>
  </si>
  <si>
    <t>Кондрашов Дмитрий</t>
  </si>
  <si>
    <t>Радюк Иван</t>
  </si>
  <si>
    <t>Вдовин Александр</t>
  </si>
  <si>
    <t>Старовойтов Степан</t>
  </si>
  <si>
    <t>СШОР, Трудовые резервы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</si>
</sst>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4"/>
      <color indexed="8"/>
      <name val="Calibri"/>
      <family val="2"/>
      <charset val="204"/>
      <scheme val="minor"/>
    </font>
    <font>
      <b/>
      <sz val="16"/>
      <color indexed="8"/>
      <name val="Calibri"/>
      <family val="2"/>
      <charset val="204"/>
      <scheme val="minor"/>
    </font>
    <font>
      <b/>
      <sz val="11"/>
      <color indexed="10"/>
      <name val="Calibri"/>
      <family val="2"/>
      <charset val="204"/>
      <scheme val="minor"/>
    </font>
    <font>
      <b/>
      <u/>
      <sz val="11"/>
      <color indexed="8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02">
    <xf numFmtId="0" fontId="0" fillId="0" borderId="0" xfId="0"/>
    <xf numFmtId="0" fontId="5" fillId="0" borderId="1" xfId="0" applyFont="1" applyBorder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Fill="1"/>
    <xf numFmtId="0" fontId="8" fillId="0" borderId="1" xfId="0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9" fillId="0" borderId="0" xfId="0" applyFont="1" applyFill="1"/>
    <xf numFmtId="0" fontId="7" fillId="0" borderId="0" xfId="0" applyFont="1" applyFill="1" applyAlignment="1">
      <alignment vertical="center"/>
    </xf>
    <xf numFmtId="0" fontId="9" fillId="0" borderId="1" xfId="1" applyFont="1" applyFill="1" applyBorder="1" applyAlignment="1">
      <alignment horizontal="center" vertical="center"/>
    </xf>
    <xf numFmtId="0" fontId="7" fillId="0" borderId="1" xfId="0" applyFont="1" applyFill="1" applyBorder="1"/>
    <xf numFmtId="1" fontId="9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" fontId="9" fillId="0" borderId="1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textRotation="90" wrapText="1"/>
    </xf>
    <xf numFmtId="0" fontId="9" fillId="0" borderId="1" xfId="0" applyFont="1" applyBorder="1"/>
    <xf numFmtId="0" fontId="9" fillId="0" borderId="1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 vertical="center"/>
    </xf>
    <xf numFmtId="1" fontId="10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 vertical="center"/>
    </xf>
    <xf numFmtId="1" fontId="12" fillId="0" borderId="0" xfId="0" applyNumberFormat="1" applyFont="1" applyFill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" fontId="6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7" fillId="0" borderId="1" xfId="0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/>
    <xf numFmtId="0" fontId="1" fillId="0" borderId="1" xfId="0" applyFont="1" applyBorder="1"/>
    <xf numFmtId="1" fontId="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9" fillId="0" borderId="13" xfId="0" applyFont="1" applyFill="1" applyBorder="1" applyAlignment="1">
      <alignment horizontal="center" vertical="center" textRotation="90" wrapText="1"/>
    </xf>
    <xf numFmtId="0" fontId="9" fillId="0" borderId="14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textRotation="90" wrapText="1"/>
    </xf>
    <xf numFmtId="0" fontId="13" fillId="3" borderId="10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/>
    </xf>
    <xf numFmtId="0" fontId="13" fillId="3" borderId="16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101;&#1090;&#1072;&#108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6_17_10%20&#1101;&#1090;&#1072;&#1087;%20&#1080;&#1090;&#1086;&#1075;&#1086;&#1074;&#1099;&#1081;%201%20&#1073;&#1083;&#1086;&#1082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88;&#1077;&#1079;&#1091;&#1083;&#1100;&#1090;&#1072;&#1090;&#1086;&#1074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7_22_&#1080;&#1090;&#1086;&#1075;&#1086;&#1074;&#1099;&#1081;%201%20&#1073;&#1083;&#1086;&#108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90;&#1086;&#1075;%201%20&#1073;&#1083;&#1086;&#1082;%20(14%20&#1101;&#1090;&#1072;&#1087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51;&#1056;&#1044;-2017/2017%20%2015%20&#1101;&#1090;&#1072;&#1087;%20&#1050;&#1086;&#1083;&#1100;&#1095;&#1091;&#1075;&#1080;&#1085;&#1086;/2017_09_02_&#1050;&#1086;&#1083;&#1100;&#1095;&#1091;&#1075;&#1080;&#1085;&#1086;%201%20&#1073;&#1083;&#1086;&#1082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51;&#1056;&#1044;-2017/16%20&#1101;&#1090;&#1072;&#1087;%20&#1053;&#1077;&#1082;&#1088;&#1072;&#1089;&#1086;&#1074;&#1082;&#1072;/2017_09_03_&#1053;&#1077;&#1082;&#1088;&#1072;&#1089;&#1086;&#1074;&#1082;&#1072;%201%20&#1073;&#1083;&#1086;&#1082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9_09_&#1080;&#1090;&#1086;&#1075;&#1086;&#1074;&#1099;&#1081;_1%20&#1073;&#1083;&#1086;&#1082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9_30_1%20&#1073;&#1083;&#1086;&#1082;_&#1080;&#1090;&#1086;&#1075;&#1086;&#1074;&#1099;&#1081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6_10_8%20&#1101;&#1090;&#1072;&#1087;%20&#1080;&#1090;&#1086;&#1075;&#1086;&#1074;&#1099;&#1081;%202%20&#1073;&#1083;&#1086;&#108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01_2%20&#1101;&#1090;&#1072;&#1087;%20&#1080;&#1090;&#1086;&#1075;&#1086;&#1074;&#1099;&#1081;%202%20&#1073;&#1083;&#1086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01_2%20&#1101;&#1090;&#1072;&#1087;%20&#1080;&#1090;&#1086;&#1075;&#1086;&#1074;&#1099;&#1081;%201%20&#1073;&#1083;&#1086;&#1082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20_6%20&#1101;&#1090;&#1072;&#1087;%20&#1080;&#1090;&#1086;&#1075;&#1086;&#1074;&#1099;&#1081;%202%20&#1073;&#1083;&#1086;&#1082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6_12_9%20&#1101;&#1090;&#1072;&#1087;%20&#1080;&#1090;&#1086;&#1075;&#1086;&#1074;&#1099;&#1081;%202%20&#1073;&#1083;&#1086;&#1082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07_4%20&#1101;&#1090;&#1072;&#1087;%20&#1080;&#1090;&#1086;&#1075;&#1086;&#1074;&#1099;&#1081;%202%20&#1073;&#1083;&#1086;&#1082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13_5%20&#1101;&#1090;&#1072;&#1087;%20&#1080;&#1090;&#1086;&#1075;&#1086;&#1074;&#1099;&#1081;%202%20&#1073;&#1083;&#1086;&#1082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6_17_10%20&#1101;&#1090;&#1072;&#1087;%20&#1080;&#1090;&#1086;&#1075;&#1086;&#1074;&#1099;&#1081;%202%20&#1073;&#1083;&#1086;&#1082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90;&#1086;&#1075;%202%20&#1073;&#1083;&#1086;&#1082;%20(14%20&#1101;&#1090;&#1072;&#1087;)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9_09_2%20&#1073;&#1083;&#1086;&#1082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51;&#1056;&#1044;-2017/16%20&#1101;&#1090;&#1072;&#1087;%20&#1053;&#1077;&#1082;&#1088;&#1072;&#1089;&#1086;&#1074;&#1082;&#1072;/2017_09_03_&#1053;&#1077;&#1082;&#1088;&#1072;&#1089;&#1086;&#1074;&#1082;&#1072;%202%20&#1073;&#1083;&#1086;&#1082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27_7%20&#1101;&#1090;&#1072;&#1087;%20&#1080;&#1090;&#1086;&#1075;&#1086;&#1074;&#1099;&#1081;%202%20&#1073;&#1083;&#1086;&#108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51;&#1056;&#1044;-2017/2017%20%2015%20&#1101;&#1090;&#1072;&#1087;%20&#1050;&#1086;&#1083;&#1100;&#1095;&#1091;&#1075;&#1080;&#1085;&#1086;/2017_09_02_&#1050;&#1086;&#1083;&#1100;&#1095;&#1091;&#1075;&#1080;&#1085;&#1086;%202%20&#1073;&#1083;&#1086;&#108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%20&#1101;&#1090;&#1072;&#108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07_4%20&#1101;&#1090;&#1072;&#1087;%20&#1080;&#1090;&#1086;&#1075;&#1086;&#1074;&#1099;&#1081;%201%20&#1073;&#1083;&#1086;&#1082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13_5%20&#1101;&#1090;&#1072;&#1087;%20&#1080;&#1090;&#1086;&#1075;&#1086;&#1074;&#1099;&#1081;%201%20&#1073;&#1083;&#1086;&#108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20_6%20&#1101;&#1090;&#1072;&#1087;%20&#1080;&#1090;&#1086;&#1075;&#1086;&#1074;&#1099;&#1081;%201%20&#1073;&#1083;&#1086;&#1082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5_27_7%20&#1101;&#1090;&#1072;&#1087;%20&#1080;&#1090;&#1086;&#1075;&#1086;&#1074;&#1099;&#1081;%201%20&#1073;&#1083;&#1086;&#1082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6_10_8%20&#1101;&#1090;&#1072;&#1087;%20&#1080;&#1090;&#1086;&#1075;&#1086;&#1074;&#1099;&#1081;%201%20&#1073;&#1083;&#1086;&#108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6_12_9%20&#1101;&#1090;&#1072;&#1087;%20&#1080;&#1090;&#1086;&#1075;&#1086;&#1074;&#1099;&#1081;%201%20&#1073;&#1083;&#1086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Взрослые 5"/>
      <sheetName val="Взрослые 4"/>
      <sheetName val="1 повторение"/>
      <sheetName val="2 повторение"/>
      <sheetName val="3 повторение"/>
      <sheetName val="Взрослые 1"/>
      <sheetName val="Взрослые 2"/>
      <sheetName val="Взрослые 3"/>
    </sheetNames>
    <sheetDataSet>
      <sheetData sheetId="0" refreshError="1">
        <row r="17">
          <cell r="B17" t="str">
            <v>Дроздов Даниил</v>
          </cell>
          <cell r="C17">
            <v>33</v>
          </cell>
        </row>
        <row r="18">
          <cell r="B18" t="str">
            <v>Гончарук Денис</v>
          </cell>
          <cell r="C18">
            <v>31</v>
          </cell>
        </row>
        <row r="19">
          <cell r="B19" t="str">
            <v>Трофименко Никита</v>
          </cell>
          <cell r="C19">
            <v>29</v>
          </cell>
        </row>
        <row r="20">
          <cell r="B20" t="str">
            <v>Семушин Максим</v>
          </cell>
          <cell r="C20">
            <v>27</v>
          </cell>
        </row>
        <row r="21">
          <cell r="B21" t="str">
            <v>Тетерин Владимир</v>
          </cell>
          <cell r="C21">
            <v>26</v>
          </cell>
        </row>
        <row r="22">
          <cell r="B22" t="str">
            <v>Стариков Александр</v>
          </cell>
          <cell r="C22">
            <v>25</v>
          </cell>
        </row>
        <row r="23">
          <cell r="B23" t="str">
            <v>Карамнов Никита</v>
          </cell>
          <cell r="C23">
            <v>24</v>
          </cell>
        </row>
        <row r="24">
          <cell r="B24" t="str">
            <v>Гузанов Дмитрий</v>
          </cell>
          <cell r="C24">
            <v>23</v>
          </cell>
        </row>
        <row r="25">
          <cell r="B25" t="str">
            <v>Сивков Алексей</v>
          </cell>
          <cell r="C25">
            <v>22</v>
          </cell>
        </row>
        <row r="26">
          <cell r="B26" t="str">
            <v>Хомяков Илья</v>
          </cell>
          <cell r="C26">
            <v>21</v>
          </cell>
        </row>
        <row r="27">
          <cell r="B27" t="str">
            <v>Германчук Евгений</v>
          </cell>
          <cell r="C27">
            <v>20</v>
          </cell>
        </row>
        <row r="28">
          <cell r="B28" t="str">
            <v>Харьков Илья</v>
          </cell>
          <cell r="C28">
            <v>19</v>
          </cell>
        </row>
        <row r="29">
          <cell r="B29" t="str">
            <v>Волков Александр</v>
          </cell>
          <cell r="C29">
            <v>18</v>
          </cell>
        </row>
        <row r="30">
          <cell r="B30" t="str">
            <v>Яковенко Владимир</v>
          </cell>
          <cell r="C30">
            <v>17</v>
          </cell>
        </row>
        <row r="31">
          <cell r="B31" t="str">
            <v>Федотов Максим</v>
          </cell>
          <cell r="C31">
            <v>16</v>
          </cell>
        </row>
        <row r="32">
          <cell r="B32" t="str">
            <v>Разин Андрей</v>
          </cell>
          <cell r="C32">
            <v>15</v>
          </cell>
        </row>
        <row r="33">
          <cell r="B33" t="str">
            <v>Панин Иван</v>
          </cell>
          <cell r="C33">
            <v>14</v>
          </cell>
        </row>
        <row r="34">
          <cell r="B34" t="str">
            <v>Плотников Александр</v>
          </cell>
          <cell r="C34">
            <v>13</v>
          </cell>
        </row>
        <row r="35">
          <cell r="B35" t="str">
            <v>Германчук Пётр</v>
          </cell>
          <cell r="C35">
            <v>12</v>
          </cell>
        </row>
        <row r="36">
          <cell r="B36" t="str">
            <v>Карацуба Павел</v>
          </cell>
          <cell r="C36">
            <v>11</v>
          </cell>
        </row>
        <row r="37">
          <cell r="B37" t="str">
            <v>Руднев Арсений</v>
          </cell>
          <cell r="C37">
            <v>10</v>
          </cell>
        </row>
        <row r="38">
          <cell r="B38" t="str">
            <v>Кочетков Артем</v>
          </cell>
          <cell r="C38">
            <v>9</v>
          </cell>
        </row>
        <row r="39">
          <cell r="B39" t="str">
            <v>Егер Филипп</v>
          </cell>
          <cell r="C39">
            <v>8</v>
          </cell>
        </row>
        <row r="40">
          <cell r="B40" t="str">
            <v>Глухарёв Григорий</v>
          </cell>
          <cell r="C40">
            <v>7</v>
          </cell>
        </row>
        <row r="41">
          <cell r="B41" t="str">
            <v>Алиходжин Ильдар</v>
          </cell>
          <cell r="C41">
            <v>6</v>
          </cell>
        </row>
        <row r="44">
          <cell r="B44" t="str">
            <v>Легкова Василиса</v>
          </cell>
          <cell r="C44">
            <v>33</v>
          </cell>
        </row>
        <row r="45">
          <cell r="B45" t="str">
            <v>Шабатько Дарья</v>
          </cell>
          <cell r="C45">
            <v>31</v>
          </cell>
        </row>
        <row r="46">
          <cell r="B46" t="str">
            <v>Широкова Александра</v>
          </cell>
          <cell r="C46">
            <v>29</v>
          </cell>
        </row>
        <row r="47">
          <cell r="B47" t="str">
            <v>Ручейкова Виктория</v>
          </cell>
          <cell r="C47" t="str">
            <v>-</v>
          </cell>
        </row>
        <row r="48">
          <cell r="B48" t="str">
            <v>Ларионова Елизавета</v>
          </cell>
          <cell r="C48">
            <v>27</v>
          </cell>
        </row>
        <row r="49">
          <cell r="B49" t="str">
            <v>Тихомирова Ариадна</v>
          </cell>
          <cell r="C49">
            <v>26</v>
          </cell>
        </row>
        <row r="50">
          <cell r="B50" t="str">
            <v>Крюк Алена</v>
          </cell>
          <cell r="C50">
            <v>25</v>
          </cell>
        </row>
        <row r="51">
          <cell r="B51" t="str">
            <v>Кравченко Таисия</v>
          </cell>
          <cell r="C51">
            <v>24</v>
          </cell>
        </row>
        <row r="52">
          <cell r="B52" t="str">
            <v>Грачева Екатерина</v>
          </cell>
          <cell r="C52">
            <v>23</v>
          </cell>
        </row>
        <row r="53">
          <cell r="B53" t="str">
            <v>Рогачкова Анна</v>
          </cell>
          <cell r="C53">
            <v>22</v>
          </cell>
        </row>
        <row r="54">
          <cell r="B54" t="str">
            <v>Тютина Варвара</v>
          </cell>
          <cell r="C54">
            <v>21</v>
          </cell>
        </row>
        <row r="55">
          <cell r="B55" t="str">
            <v>Ручейкова Маргарита</v>
          </cell>
          <cell r="C55" t="str">
            <v>-</v>
          </cell>
        </row>
        <row r="56">
          <cell r="B56" t="str">
            <v>Антонова Алёна</v>
          </cell>
          <cell r="C56">
            <v>20</v>
          </cell>
        </row>
        <row r="57">
          <cell r="B57" t="str">
            <v>Капралова Анна</v>
          </cell>
          <cell r="C57">
            <v>19</v>
          </cell>
        </row>
        <row r="58">
          <cell r="B58" t="str">
            <v>Мухаметова Алина</v>
          </cell>
          <cell r="C58">
            <v>18</v>
          </cell>
        </row>
        <row r="59">
          <cell r="B59" t="str">
            <v>Самохина Алина</v>
          </cell>
          <cell r="C59">
            <v>17</v>
          </cell>
        </row>
        <row r="60">
          <cell r="B60" t="str">
            <v>Терехина Варвара</v>
          </cell>
          <cell r="C60">
            <v>16</v>
          </cell>
        </row>
        <row r="61">
          <cell r="B61" t="str">
            <v>Яковенко Елена</v>
          </cell>
          <cell r="C61">
            <v>15</v>
          </cell>
        </row>
        <row r="62">
          <cell r="B62" t="str">
            <v>Ходжич Амела</v>
          </cell>
          <cell r="C62">
            <v>14</v>
          </cell>
        </row>
        <row r="63">
          <cell r="B63" t="str">
            <v>Маевская Софья</v>
          </cell>
          <cell r="C63">
            <v>13</v>
          </cell>
        </row>
        <row r="64">
          <cell r="B64" t="str">
            <v>Курносенкова Ксения</v>
          </cell>
          <cell r="C64">
            <v>12</v>
          </cell>
        </row>
        <row r="65">
          <cell r="B65" t="str">
            <v>Якшумятова Сабрина</v>
          </cell>
          <cell r="C65">
            <v>11</v>
          </cell>
        </row>
        <row r="68">
          <cell r="B68" t="str">
            <v>Мамичев Вячеслав</v>
          </cell>
          <cell r="C68">
            <v>33</v>
          </cell>
        </row>
        <row r="69">
          <cell r="B69" t="str">
            <v>Извольский Константин</v>
          </cell>
          <cell r="C69">
            <v>31</v>
          </cell>
        </row>
        <row r="70">
          <cell r="B70" t="str">
            <v>Зейналов Натик</v>
          </cell>
          <cell r="C70">
            <v>29</v>
          </cell>
        </row>
        <row r="71">
          <cell r="B71" t="str">
            <v>Иванов Юрий</v>
          </cell>
          <cell r="C71">
            <v>27</v>
          </cell>
        </row>
        <row r="72">
          <cell r="B72" t="str">
            <v>Назаров Георгий</v>
          </cell>
          <cell r="C72">
            <v>26</v>
          </cell>
        </row>
        <row r="73">
          <cell r="B73" t="str">
            <v>Федорченко Федор</v>
          </cell>
          <cell r="C73">
            <v>25</v>
          </cell>
        </row>
        <row r="74">
          <cell r="B74" t="str">
            <v>Сонин Михаил</v>
          </cell>
          <cell r="C74">
            <v>24</v>
          </cell>
        </row>
        <row r="75">
          <cell r="B75" t="str">
            <v>Семенов Илья</v>
          </cell>
          <cell r="C75">
            <v>23</v>
          </cell>
        </row>
        <row r="76">
          <cell r="B76" t="str">
            <v>Батуев Арсений</v>
          </cell>
          <cell r="C76">
            <v>22</v>
          </cell>
        </row>
        <row r="77">
          <cell r="B77" t="str">
            <v>Паркулевич Александр</v>
          </cell>
          <cell r="C77">
            <v>21</v>
          </cell>
        </row>
        <row r="78">
          <cell r="B78" t="str">
            <v>Забродин Кирилл</v>
          </cell>
          <cell r="C78">
            <v>20</v>
          </cell>
        </row>
        <row r="79">
          <cell r="B79" t="str">
            <v>Ефанов Иван</v>
          </cell>
          <cell r="C79">
            <v>19</v>
          </cell>
        </row>
        <row r="80">
          <cell r="B80" t="str">
            <v>Васильев Георгий</v>
          </cell>
          <cell r="C80">
            <v>18</v>
          </cell>
        </row>
        <row r="81">
          <cell r="B81" t="str">
            <v>Гребенщиков Иван</v>
          </cell>
          <cell r="C81">
            <v>17</v>
          </cell>
        </row>
        <row r="82">
          <cell r="B82" t="str">
            <v>Котлов Константин</v>
          </cell>
          <cell r="C82">
            <v>16</v>
          </cell>
        </row>
        <row r="83">
          <cell r="B83" t="str">
            <v>Чупахин Иван</v>
          </cell>
          <cell r="C83">
            <v>15</v>
          </cell>
        </row>
        <row r="84">
          <cell r="B84" t="str">
            <v>Синицын Александр</v>
          </cell>
          <cell r="C84">
            <v>14</v>
          </cell>
        </row>
        <row r="85">
          <cell r="B85" t="str">
            <v>Рыбин Артем</v>
          </cell>
          <cell r="C85">
            <v>13</v>
          </cell>
        </row>
        <row r="86">
          <cell r="B86" t="str">
            <v>Зимин Даниил</v>
          </cell>
          <cell r="C86">
            <v>12</v>
          </cell>
        </row>
        <row r="87">
          <cell r="B87" t="str">
            <v>Новоселов Денис</v>
          </cell>
          <cell r="C87">
            <v>11</v>
          </cell>
        </row>
        <row r="88">
          <cell r="B88" t="str">
            <v>Свиридов Петр</v>
          </cell>
          <cell r="C88">
            <v>10</v>
          </cell>
        </row>
        <row r="89">
          <cell r="B89" t="str">
            <v>Золкин Сергей</v>
          </cell>
          <cell r="C89">
            <v>9</v>
          </cell>
        </row>
        <row r="90">
          <cell r="B90" t="str">
            <v>Железнов Тимофей</v>
          </cell>
          <cell r="C90">
            <v>8</v>
          </cell>
        </row>
        <row r="91">
          <cell r="B91" t="str">
            <v>Ефимов Дмитрий</v>
          </cell>
          <cell r="C91">
            <v>7</v>
          </cell>
        </row>
        <row r="92">
          <cell r="B92" t="str">
            <v>Шишкин Александр</v>
          </cell>
          <cell r="C92">
            <v>6</v>
          </cell>
        </row>
        <row r="93">
          <cell r="B93" t="str">
            <v>Чистяков Никита</v>
          </cell>
          <cell r="C93">
            <v>5</v>
          </cell>
        </row>
        <row r="94">
          <cell r="B94" t="str">
            <v>Гордеев Николай</v>
          </cell>
          <cell r="C94">
            <v>4</v>
          </cell>
        </row>
        <row r="95">
          <cell r="B95" t="str">
            <v>Абубакиров Максим</v>
          </cell>
          <cell r="C95">
            <v>3</v>
          </cell>
        </row>
        <row r="96">
          <cell r="B96" t="str">
            <v>Тумасян Давид</v>
          </cell>
          <cell r="C96">
            <v>2</v>
          </cell>
        </row>
        <row r="97">
          <cell r="B97" t="str">
            <v>Майоров Федор</v>
          </cell>
          <cell r="C97">
            <v>1</v>
          </cell>
        </row>
        <row r="101">
          <cell r="B101" t="str">
            <v>Котова Мария</v>
          </cell>
          <cell r="C101">
            <v>33</v>
          </cell>
        </row>
        <row r="102">
          <cell r="B102" t="str">
            <v>Дорожкина Елизавета</v>
          </cell>
          <cell r="C102">
            <v>31</v>
          </cell>
        </row>
        <row r="103">
          <cell r="B103" t="str">
            <v>Заночуева Мария</v>
          </cell>
          <cell r="C103">
            <v>29</v>
          </cell>
        </row>
        <row r="104">
          <cell r="B104" t="str">
            <v>Миронова Екатерина</v>
          </cell>
          <cell r="C104">
            <v>27</v>
          </cell>
        </row>
        <row r="105">
          <cell r="B105" t="str">
            <v>Малышева Ксения</v>
          </cell>
          <cell r="C105">
            <v>26</v>
          </cell>
        </row>
        <row r="106">
          <cell r="B106" t="str">
            <v>Хвостова Софья</v>
          </cell>
          <cell r="C106">
            <v>25</v>
          </cell>
        </row>
        <row r="107">
          <cell r="B107" t="str">
            <v>Баскакова Яна</v>
          </cell>
          <cell r="C107">
            <v>24</v>
          </cell>
        </row>
        <row r="108">
          <cell r="B108" t="str">
            <v>Ривас Домингес Екатерина</v>
          </cell>
          <cell r="C108">
            <v>23</v>
          </cell>
        </row>
        <row r="109">
          <cell r="B109" t="str">
            <v>Антонова Ульяна</v>
          </cell>
          <cell r="C109">
            <v>22</v>
          </cell>
        </row>
        <row r="110">
          <cell r="B110" t="str">
            <v>Якшумятова Эмилия</v>
          </cell>
          <cell r="C110">
            <v>21</v>
          </cell>
        </row>
        <row r="113">
          <cell r="B113" t="str">
            <v>Шабанов Дмитрий</v>
          </cell>
          <cell r="C113">
            <v>33</v>
          </cell>
        </row>
        <row r="114">
          <cell r="B114" t="str">
            <v>Коробков Павел</v>
          </cell>
          <cell r="C114">
            <v>31</v>
          </cell>
        </row>
        <row r="115">
          <cell r="B115" t="str">
            <v>Степанов Константин</v>
          </cell>
          <cell r="C115">
            <v>29</v>
          </cell>
        </row>
        <row r="116">
          <cell r="B116" t="str">
            <v>Кобзарь Евгений</v>
          </cell>
          <cell r="C116">
            <v>27</v>
          </cell>
        </row>
        <row r="117">
          <cell r="B117" t="str">
            <v>Сластин Владимир</v>
          </cell>
          <cell r="C117">
            <v>26</v>
          </cell>
        </row>
        <row r="118">
          <cell r="B118" t="str">
            <v>Шаталов Даниил</v>
          </cell>
          <cell r="C118">
            <v>25</v>
          </cell>
        </row>
        <row r="119">
          <cell r="B119" t="str">
            <v>Зайцев Алексей</v>
          </cell>
          <cell r="C119">
            <v>24</v>
          </cell>
        </row>
        <row r="120">
          <cell r="B120" t="str">
            <v>Никитенко Георгий</v>
          </cell>
          <cell r="C120">
            <v>23</v>
          </cell>
        </row>
        <row r="121">
          <cell r="B121" t="str">
            <v>Губанов Федор</v>
          </cell>
          <cell r="C121">
            <v>22</v>
          </cell>
        </row>
        <row r="122">
          <cell r="B122" t="str">
            <v>Крюк Павел</v>
          </cell>
          <cell r="C122">
            <v>21</v>
          </cell>
        </row>
        <row r="123">
          <cell r="B123" t="str">
            <v>Подушко Даниил</v>
          </cell>
          <cell r="C123">
            <v>20</v>
          </cell>
        </row>
        <row r="124">
          <cell r="B124" t="str">
            <v>Кордубайло Михаил</v>
          </cell>
          <cell r="C124">
            <v>19</v>
          </cell>
        </row>
        <row r="125">
          <cell r="B125" t="str">
            <v>Золкин Иван</v>
          </cell>
          <cell r="C125">
            <v>18</v>
          </cell>
        </row>
        <row r="126">
          <cell r="B126" t="str">
            <v>Абраменко Аркадий</v>
          </cell>
          <cell r="C126">
            <v>17</v>
          </cell>
        </row>
        <row r="127">
          <cell r="B127" t="str">
            <v>Семячкин Матвей</v>
          </cell>
          <cell r="C127">
            <v>16</v>
          </cell>
        </row>
        <row r="128">
          <cell r="B128" t="str">
            <v>Кормаков Влад</v>
          </cell>
          <cell r="C128">
            <v>15</v>
          </cell>
        </row>
        <row r="129">
          <cell r="B129" t="str">
            <v>Мохов Павел</v>
          </cell>
          <cell r="C129">
            <v>14</v>
          </cell>
        </row>
        <row r="130">
          <cell r="B130" t="str">
            <v>Маликов Сергей</v>
          </cell>
          <cell r="C130">
            <v>13</v>
          </cell>
        </row>
        <row r="131">
          <cell r="B131" t="str">
            <v>Хамзин Ильнур</v>
          </cell>
          <cell r="C131">
            <v>12</v>
          </cell>
        </row>
        <row r="132">
          <cell r="B132" t="str">
            <v>Князюк Егор</v>
          </cell>
          <cell r="C132">
            <v>11</v>
          </cell>
        </row>
        <row r="133">
          <cell r="B133" t="str">
            <v>Калина Милан</v>
          </cell>
          <cell r="C133">
            <v>10</v>
          </cell>
        </row>
        <row r="134">
          <cell r="B134" t="str">
            <v>Васильев Виктор</v>
          </cell>
          <cell r="C134">
            <v>9</v>
          </cell>
        </row>
        <row r="135">
          <cell r="B135" t="str">
            <v>Рогачков Артем</v>
          </cell>
          <cell r="C135">
            <v>8</v>
          </cell>
        </row>
        <row r="136">
          <cell r="B136" t="str">
            <v>Субботин Данила</v>
          </cell>
          <cell r="C136">
            <v>7</v>
          </cell>
        </row>
        <row r="137">
          <cell r="B137" t="str">
            <v>Смирнов Денис</v>
          </cell>
          <cell r="C137">
            <v>6</v>
          </cell>
        </row>
        <row r="138">
          <cell r="B138" t="str">
            <v>Кимаковский Валентин</v>
          </cell>
          <cell r="C138">
            <v>5</v>
          </cell>
        </row>
        <row r="139">
          <cell r="B139" t="str">
            <v>Красуленко Олег</v>
          </cell>
          <cell r="C139">
            <v>4</v>
          </cell>
        </row>
        <row r="140">
          <cell r="B140" t="str">
            <v>Мышляев Никита</v>
          </cell>
          <cell r="C140">
            <v>3</v>
          </cell>
        </row>
        <row r="141">
          <cell r="B141" t="str">
            <v>Шишалов Святослав</v>
          </cell>
          <cell r="C141">
            <v>2</v>
          </cell>
        </row>
        <row r="142">
          <cell r="B142" t="str">
            <v>Волков Сергей</v>
          </cell>
          <cell r="C142">
            <v>1</v>
          </cell>
        </row>
        <row r="148">
          <cell r="B148" t="str">
            <v>Захарова Екатерина</v>
          </cell>
          <cell r="C148">
            <v>33</v>
          </cell>
        </row>
        <row r="149">
          <cell r="B149" t="str">
            <v>Кудинова Дарья</v>
          </cell>
          <cell r="C149">
            <v>31</v>
          </cell>
        </row>
        <row r="150">
          <cell r="B150" t="str">
            <v>Колташ Анастасия</v>
          </cell>
          <cell r="C150">
            <v>29</v>
          </cell>
        </row>
        <row r="151">
          <cell r="B151" t="str">
            <v>Бобкова Дарья</v>
          </cell>
          <cell r="C151">
            <v>27</v>
          </cell>
        </row>
        <row r="152">
          <cell r="B152" t="str">
            <v>Прокопович Анна</v>
          </cell>
          <cell r="C152">
            <v>26</v>
          </cell>
        </row>
        <row r="153">
          <cell r="B153" t="str">
            <v>Ремзина Мария</v>
          </cell>
          <cell r="C153">
            <v>25</v>
          </cell>
        </row>
        <row r="154">
          <cell r="B154" t="str">
            <v>Кондрашкина Ксения</v>
          </cell>
          <cell r="C154">
            <v>24</v>
          </cell>
        </row>
        <row r="155">
          <cell r="B155" t="str">
            <v>Минаева Ирина</v>
          </cell>
          <cell r="C155">
            <v>23</v>
          </cell>
        </row>
        <row r="156">
          <cell r="B156" t="str">
            <v>Иванова Виктория</v>
          </cell>
          <cell r="C156">
            <v>22</v>
          </cell>
        </row>
        <row r="157">
          <cell r="B157" t="str">
            <v>Ким Юлия</v>
          </cell>
          <cell r="C157">
            <v>21</v>
          </cell>
        </row>
        <row r="160">
          <cell r="B160" t="str">
            <v>Ломтева Анастасия</v>
          </cell>
          <cell r="C160">
            <v>33</v>
          </cell>
        </row>
        <row r="161">
          <cell r="B161" t="str">
            <v>Лямина Мария</v>
          </cell>
          <cell r="C161">
            <v>31</v>
          </cell>
        </row>
        <row r="162">
          <cell r="B162" t="str">
            <v>Барышникова Марина</v>
          </cell>
          <cell r="C162">
            <v>29</v>
          </cell>
        </row>
        <row r="163">
          <cell r="B163" t="str">
            <v>Жаббарова Лера</v>
          </cell>
          <cell r="C163">
            <v>27</v>
          </cell>
        </row>
        <row r="164">
          <cell r="B164" t="str">
            <v>Бондарева Анастасия</v>
          </cell>
          <cell r="C164">
            <v>26</v>
          </cell>
        </row>
        <row r="165">
          <cell r="B165" t="str">
            <v>Платон Екатерина</v>
          </cell>
          <cell r="C165">
            <v>25</v>
          </cell>
        </row>
        <row r="168">
          <cell r="B168" t="str">
            <v>Аборонов Иван</v>
          </cell>
          <cell r="C168">
            <v>33</v>
          </cell>
        </row>
        <row r="169">
          <cell r="B169" t="str">
            <v>Сидельников Платон</v>
          </cell>
          <cell r="C169">
            <v>31</v>
          </cell>
        </row>
        <row r="170">
          <cell r="B170" t="str">
            <v>Арифуллин Булат</v>
          </cell>
          <cell r="C170">
            <v>29</v>
          </cell>
        </row>
        <row r="171">
          <cell r="B171" t="str">
            <v>Ходжич Денис</v>
          </cell>
          <cell r="C171">
            <v>27</v>
          </cell>
        </row>
        <row r="172">
          <cell r="B172" t="str">
            <v>Титов Даниил</v>
          </cell>
          <cell r="C172">
            <v>26</v>
          </cell>
        </row>
        <row r="173">
          <cell r="B173" t="str">
            <v>Абубакиров Дмитрий</v>
          </cell>
          <cell r="C173">
            <v>25</v>
          </cell>
        </row>
        <row r="174">
          <cell r="B174" t="str">
            <v>Попков Даниил</v>
          </cell>
          <cell r="C174">
            <v>24</v>
          </cell>
        </row>
        <row r="175">
          <cell r="B175" t="str">
            <v>Смирнов Дмитрий</v>
          </cell>
          <cell r="C175">
            <v>23</v>
          </cell>
        </row>
        <row r="176">
          <cell r="B176" t="str">
            <v>Докторов Владимир</v>
          </cell>
          <cell r="C176">
            <v>22</v>
          </cell>
        </row>
        <row r="177">
          <cell r="B177" t="str">
            <v>Горбунов Дмитрий</v>
          </cell>
          <cell r="C177">
            <v>21</v>
          </cell>
        </row>
        <row r="178">
          <cell r="B178" t="str">
            <v>Рудник Максим</v>
          </cell>
          <cell r="C178">
            <v>20</v>
          </cell>
        </row>
        <row r="179">
          <cell r="B179" t="str">
            <v>Гулинский Кирилл</v>
          </cell>
          <cell r="C179">
            <v>19</v>
          </cell>
        </row>
        <row r="180">
          <cell r="B180" t="str">
            <v>Чех Евгений</v>
          </cell>
          <cell r="C180">
            <v>18</v>
          </cell>
        </row>
        <row r="181">
          <cell r="B181" t="str">
            <v>Иванов Павел</v>
          </cell>
          <cell r="C181">
            <v>17</v>
          </cell>
        </row>
        <row r="182">
          <cell r="B182" t="str">
            <v>Усов Михаил</v>
          </cell>
          <cell r="C182">
            <v>16</v>
          </cell>
        </row>
        <row r="183">
          <cell r="B183" t="str">
            <v>Яценко Руслан</v>
          </cell>
          <cell r="C183">
            <v>15</v>
          </cell>
        </row>
        <row r="184">
          <cell r="B184" t="str">
            <v>Алексеев Алексей</v>
          </cell>
          <cell r="C184">
            <v>14</v>
          </cell>
        </row>
        <row r="187">
          <cell r="B187" t="str">
            <v>Исайченкова Ксения</v>
          </cell>
          <cell r="C187">
            <v>33</v>
          </cell>
        </row>
        <row r="188">
          <cell r="B188" t="str">
            <v>Агафонова Ангелина</v>
          </cell>
          <cell r="C188">
            <v>31</v>
          </cell>
        </row>
        <row r="189">
          <cell r="B189" t="str">
            <v>Перминова Екатерина</v>
          </cell>
          <cell r="C189">
            <v>29</v>
          </cell>
        </row>
        <row r="190">
          <cell r="B190" t="str">
            <v>Филиппова Ольга</v>
          </cell>
          <cell r="C190">
            <v>27</v>
          </cell>
        </row>
        <row r="191">
          <cell r="B191" t="str">
            <v>Зверева Екатерина</v>
          </cell>
          <cell r="C191">
            <v>26</v>
          </cell>
        </row>
        <row r="194">
          <cell r="B194" t="str">
            <v>Григорьев Иван</v>
          </cell>
          <cell r="C194">
            <v>33</v>
          </cell>
        </row>
        <row r="195">
          <cell r="B195" t="str">
            <v>Болотников Николай</v>
          </cell>
          <cell r="C195">
            <v>31</v>
          </cell>
        </row>
        <row r="196">
          <cell r="B196" t="str">
            <v>Михиенков Илларион</v>
          </cell>
          <cell r="C196">
            <v>29</v>
          </cell>
        </row>
        <row r="197">
          <cell r="B197" t="str">
            <v>Карпов Виктор</v>
          </cell>
          <cell r="C197">
            <v>27</v>
          </cell>
        </row>
        <row r="198">
          <cell r="B198" t="str">
            <v>Мельников Александр</v>
          </cell>
          <cell r="C198">
            <v>26</v>
          </cell>
        </row>
        <row r="199">
          <cell r="B199" t="str">
            <v>Семенов Вадим</v>
          </cell>
          <cell r="C199">
            <v>25</v>
          </cell>
        </row>
        <row r="200">
          <cell r="B200" t="str">
            <v>Чухчин Вадим</v>
          </cell>
          <cell r="C200">
            <v>24</v>
          </cell>
        </row>
        <row r="201">
          <cell r="B201" t="str">
            <v>Краюшкин Петр</v>
          </cell>
          <cell r="C201">
            <v>23</v>
          </cell>
        </row>
        <row r="202">
          <cell r="B202" t="str">
            <v>Харитонов Иван</v>
          </cell>
          <cell r="C202">
            <v>22</v>
          </cell>
        </row>
        <row r="203">
          <cell r="B203" t="str">
            <v>Ковалев Алексей</v>
          </cell>
          <cell r="C203">
            <v>21</v>
          </cell>
        </row>
        <row r="204">
          <cell r="B204" t="str">
            <v>Харитонов Даниил</v>
          </cell>
          <cell r="C204">
            <v>20</v>
          </cell>
        </row>
        <row r="205">
          <cell r="B205" t="str">
            <v>Афросин Максим</v>
          </cell>
          <cell r="C205">
            <v>19</v>
          </cell>
        </row>
        <row r="206">
          <cell r="B206" t="str">
            <v>Додонов Илья</v>
          </cell>
          <cell r="C206">
            <v>18</v>
          </cell>
        </row>
        <row r="207">
          <cell r="B207" t="str">
            <v>Сафонов Егор</v>
          </cell>
          <cell r="C207">
            <v>17</v>
          </cell>
        </row>
        <row r="208">
          <cell r="B208" t="str">
            <v>Калякин Сергей</v>
          </cell>
          <cell r="C208">
            <v>16</v>
          </cell>
        </row>
        <row r="209">
          <cell r="B209" t="str">
            <v>Алмукеев Матвей</v>
          </cell>
          <cell r="C209">
            <v>15</v>
          </cell>
        </row>
        <row r="210">
          <cell r="B210" t="str">
            <v>Филиппов Михаил</v>
          </cell>
          <cell r="C210">
            <v>14</v>
          </cell>
        </row>
        <row r="211">
          <cell r="B211" t="str">
            <v>Хисамутдинов Даниил</v>
          </cell>
          <cell r="C211">
            <v>13</v>
          </cell>
        </row>
        <row r="214">
          <cell r="B214" t="str">
            <v>Ганушкин Владимир</v>
          </cell>
          <cell r="C214">
            <v>33</v>
          </cell>
        </row>
        <row r="215">
          <cell r="B215" t="str">
            <v>Лылов Иван</v>
          </cell>
          <cell r="C215">
            <v>31</v>
          </cell>
        </row>
        <row r="216">
          <cell r="B216" t="str">
            <v>Моргунов Александр</v>
          </cell>
          <cell r="C216">
            <v>29</v>
          </cell>
        </row>
        <row r="217">
          <cell r="B217" t="str">
            <v>Андрианов Егор</v>
          </cell>
          <cell r="C217">
            <v>27</v>
          </cell>
        </row>
        <row r="223">
          <cell r="B223" t="str">
            <v>Гуцалов Максим</v>
          </cell>
          <cell r="C223" t="str">
            <v>-</v>
          </cell>
        </row>
        <row r="224">
          <cell r="B224" t="str">
            <v>Безгин Илья</v>
          </cell>
          <cell r="C224">
            <v>33</v>
          </cell>
        </row>
        <row r="225">
          <cell r="B225" t="str">
            <v>Фокин Сергей</v>
          </cell>
          <cell r="C225" t="str">
            <v>-</v>
          </cell>
        </row>
        <row r="226">
          <cell r="B226" t="str">
            <v>Исаев Алексей</v>
          </cell>
          <cell r="C226">
            <v>31</v>
          </cell>
        </row>
        <row r="227">
          <cell r="B227" t="str">
            <v>Киселкин Павел</v>
          </cell>
          <cell r="C227">
            <v>29</v>
          </cell>
        </row>
        <row r="228">
          <cell r="B228" t="str">
            <v>Курлович Сергей</v>
          </cell>
          <cell r="C228">
            <v>27</v>
          </cell>
        </row>
        <row r="229">
          <cell r="B229" t="str">
            <v>Цепков Евгений</v>
          </cell>
          <cell r="C229">
            <v>26</v>
          </cell>
        </row>
        <row r="230">
          <cell r="B230" t="str">
            <v>Горошников Дмитрий</v>
          </cell>
          <cell r="C230">
            <v>25</v>
          </cell>
        </row>
        <row r="231">
          <cell r="B231" t="str">
            <v>Абдурахманов Евгений</v>
          </cell>
          <cell r="C231">
            <v>24</v>
          </cell>
        </row>
        <row r="232">
          <cell r="B232" t="str">
            <v>Шишов Валдимир</v>
          </cell>
          <cell r="C232" t="str">
            <v>-</v>
          </cell>
        </row>
        <row r="233">
          <cell r="B233" t="str">
            <v>Ганушкин Антон</v>
          </cell>
          <cell r="C233">
            <v>23</v>
          </cell>
        </row>
        <row r="234">
          <cell r="B234" t="str">
            <v>Кондраков Григорий</v>
          </cell>
          <cell r="C234">
            <v>22</v>
          </cell>
        </row>
        <row r="235">
          <cell r="B235" t="str">
            <v>Ефремов Алексей</v>
          </cell>
          <cell r="C235">
            <v>21</v>
          </cell>
        </row>
        <row r="236">
          <cell r="B236" t="str">
            <v>Кресман Георгий</v>
          </cell>
          <cell r="C236" t="str">
            <v>-</v>
          </cell>
        </row>
        <row r="237">
          <cell r="B237" t="str">
            <v>Барбашин Александр</v>
          </cell>
          <cell r="C237">
            <v>20</v>
          </cell>
        </row>
        <row r="238">
          <cell r="B238" t="str">
            <v>Тугай Василий</v>
          </cell>
          <cell r="C238" t="str">
            <v>-</v>
          </cell>
        </row>
        <row r="239">
          <cell r="B239" t="str">
            <v>Милютин Игорь</v>
          </cell>
          <cell r="C239">
            <v>19</v>
          </cell>
        </row>
        <row r="240">
          <cell r="B240" t="str">
            <v>Дербенев Александр</v>
          </cell>
          <cell r="C240" t="str">
            <v>-</v>
          </cell>
        </row>
        <row r="241">
          <cell r="B241" t="str">
            <v>Лукьянов Михаил</v>
          </cell>
          <cell r="C241">
            <v>18</v>
          </cell>
        </row>
        <row r="242">
          <cell r="B242" t="str">
            <v>Чернов Станислав</v>
          </cell>
          <cell r="C242">
            <v>17</v>
          </cell>
        </row>
        <row r="243">
          <cell r="B243" t="str">
            <v>Дунаев Александр</v>
          </cell>
          <cell r="C243" t="str">
            <v>-</v>
          </cell>
        </row>
        <row r="244">
          <cell r="B244" t="str">
            <v>Казаков Антон</v>
          </cell>
          <cell r="C244">
            <v>16</v>
          </cell>
        </row>
        <row r="245">
          <cell r="B245" t="str">
            <v>Ручейков Андрей</v>
          </cell>
        </row>
        <row r="248">
          <cell r="B248" t="str">
            <v>Плотникова Ольга</v>
          </cell>
          <cell r="C248">
            <v>33</v>
          </cell>
        </row>
        <row r="249">
          <cell r="B249" t="str">
            <v>Марченкова Евгения</v>
          </cell>
          <cell r="C249">
            <v>31</v>
          </cell>
        </row>
        <row r="250">
          <cell r="B250" t="str">
            <v>Худякова Полина</v>
          </cell>
          <cell r="C250">
            <v>29</v>
          </cell>
        </row>
        <row r="251">
          <cell r="B251" t="str">
            <v>Зуева Анастасия</v>
          </cell>
          <cell r="C251">
            <v>27</v>
          </cell>
        </row>
        <row r="252">
          <cell r="B252" t="str">
            <v>Никельс Виктория</v>
          </cell>
          <cell r="C252">
            <v>26</v>
          </cell>
        </row>
        <row r="253">
          <cell r="B253" t="str">
            <v>Зайцева Инна</v>
          </cell>
          <cell r="C253">
            <v>25</v>
          </cell>
        </row>
        <row r="254">
          <cell r="B254" t="str">
            <v>Григорова Екатерина</v>
          </cell>
          <cell r="C254">
            <v>24</v>
          </cell>
        </row>
        <row r="255">
          <cell r="B255" t="str">
            <v>Кузнецова Светлана</v>
          </cell>
          <cell r="C255">
            <v>23</v>
          </cell>
        </row>
        <row r="256">
          <cell r="B256" t="str">
            <v>Бутрим Ксения</v>
          </cell>
          <cell r="C256">
            <v>22</v>
          </cell>
        </row>
        <row r="259">
          <cell r="B259" t="str">
            <v>Бусов Игорь</v>
          </cell>
          <cell r="C259" t="str">
            <v>-</v>
          </cell>
        </row>
        <row r="260">
          <cell r="B260" t="str">
            <v>Щепеткин Алексей</v>
          </cell>
          <cell r="C260">
            <v>33</v>
          </cell>
        </row>
        <row r="261">
          <cell r="B261" t="str">
            <v>Чернопятов Виктор</v>
          </cell>
          <cell r="C261">
            <v>31</v>
          </cell>
        </row>
        <row r="262">
          <cell r="B262" t="str">
            <v>Митин Дмитрий</v>
          </cell>
          <cell r="C262">
            <v>29</v>
          </cell>
        </row>
        <row r="263">
          <cell r="B263" t="str">
            <v>Ендовицкий Влас</v>
          </cell>
          <cell r="C263">
            <v>27</v>
          </cell>
        </row>
        <row r="264">
          <cell r="B264" t="str">
            <v>Шавеко Денис</v>
          </cell>
          <cell r="C264">
            <v>26</v>
          </cell>
        </row>
        <row r="265">
          <cell r="B265" t="str">
            <v>Шмидт Александр</v>
          </cell>
          <cell r="C265">
            <v>25</v>
          </cell>
        </row>
        <row r="266">
          <cell r="B266" t="str">
            <v>Акимов Андрей</v>
          </cell>
          <cell r="C266">
            <v>24</v>
          </cell>
        </row>
        <row r="267">
          <cell r="B267" t="str">
            <v>Журавлев Денис</v>
          </cell>
          <cell r="C267">
            <v>23</v>
          </cell>
        </row>
        <row r="268">
          <cell r="B268" t="str">
            <v>Старков Олег</v>
          </cell>
          <cell r="C268">
            <v>22</v>
          </cell>
        </row>
        <row r="269">
          <cell r="B269" t="str">
            <v>Есаков Игорь</v>
          </cell>
          <cell r="C269">
            <v>21</v>
          </cell>
        </row>
        <row r="270">
          <cell r="B270" t="str">
            <v>Литвинов Евгений</v>
          </cell>
          <cell r="C270">
            <v>20</v>
          </cell>
        </row>
        <row r="271">
          <cell r="B271" t="str">
            <v>Сурнакин Антон</v>
          </cell>
          <cell r="C271">
            <v>19</v>
          </cell>
        </row>
        <row r="272">
          <cell r="B272" t="str">
            <v>Исаев Александр</v>
          </cell>
          <cell r="C272">
            <v>18</v>
          </cell>
        </row>
        <row r="273">
          <cell r="B273" t="str">
            <v>Быков Евгений</v>
          </cell>
          <cell r="C273">
            <v>17</v>
          </cell>
        </row>
        <row r="274">
          <cell r="B274" t="str">
            <v>Феньев Филипп</v>
          </cell>
          <cell r="C274">
            <v>16</v>
          </cell>
        </row>
        <row r="275">
          <cell r="B275" t="str">
            <v>Сухов Алексей</v>
          </cell>
          <cell r="C275">
            <v>15</v>
          </cell>
        </row>
        <row r="278">
          <cell r="B278" t="str">
            <v>Плотникова Наталья</v>
          </cell>
          <cell r="C278">
            <v>33</v>
          </cell>
        </row>
        <row r="279">
          <cell r="B279" t="str">
            <v>Краснова Юлия</v>
          </cell>
          <cell r="C279">
            <v>31</v>
          </cell>
        </row>
        <row r="280">
          <cell r="B280" t="str">
            <v>Ковалева Алла</v>
          </cell>
          <cell r="C280">
            <v>29</v>
          </cell>
        </row>
        <row r="281">
          <cell r="B281" t="str">
            <v>Свиридова Наталия</v>
          </cell>
          <cell r="C281">
            <v>27</v>
          </cell>
        </row>
        <row r="282">
          <cell r="B282" t="str">
            <v>Головина Анна</v>
          </cell>
          <cell r="C282">
            <v>26</v>
          </cell>
        </row>
        <row r="283">
          <cell r="B283" t="str">
            <v>Федосеева Татьяна</v>
          </cell>
          <cell r="C283">
            <v>25</v>
          </cell>
        </row>
        <row r="286">
          <cell r="B286" t="str">
            <v>Королев Владимир</v>
          </cell>
          <cell r="C286">
            <v>33</v>
          </cell>
        </row>
        <row r="287">
          <cell r="B287" t="str">
            <v>Ильвовский Алексей</v>
          </cell>
          <cell r="C287">
            <v>31</v>
          </cell>
        </row>
        <row r="288">
          <cell r="B288" t="str">
            <v>Шкляров Михаил</v>
          </cell>
          <cell r="C288" t="str">
            <v>-</v>
          </cell>
        </row>
        <row r="289">
          <cell r="B289" t="str">
            <v>Незванов Юрий</v>
          </cell>
          <cell r="C289">
            <v>29</v>
          </cell>
        </row>
        <row r="290">
          <cell r="B290" t="str">
            <v>Доценко Виктор</v>
          </cell>
          <cell r="C290">
            <v>27</v>
          </cell>
        </row>
        <row r="291">
          <cell r="B291" t="str">
            <v>Захаревич Владимир</v>
          </cell>
          <cell r="C291">
            <v>26</v>
          </cell>
        </row>
        <row r="292">
          <cell r="B292" t="str">
            <v>Дроздов Владимир</v>
          </cell>
          <cell r="C292">
            <v>25</v>
          </cell>
        </row>
        <row r="293">
          <cell r="B293" t="str">
            <v>Шварц Михаил</v>
          </cell>
          <cell r="C293">
            <v>24</v>
          </cell>
        </row>
        <row r="294">
          <cell r="B294" t="str">
            <v>Гришин Юрий</v>
          </cell>
          <cell r="C294">
            <v>23</v>
          </cell>
        </row>
        <row r="295">
          <cell r="B295" t="str">
            <v>Стародубов Сергей</v>
          </cell>
          <cell r="C295">
            <v>22</v>
          </cell>
        </row>
        <row r="296">
          <cell r="B296" t="str">
            <v>Скрипкин Юрий</v>
          </cell>
          <cell r="C296">
            <v>21</v>
          </cell>
        </row>
        <row r="297">
          <cell r="B297" t="str">
            <v>Багринцев Петр</v>
          </cell>
          <cell r="C297">
            <v>20</v>
          </cell>
        </row>
        <row r="298">
          <cell r="B298" t="str">
            <v>Зайцев Валерий</v>
          </cell>
          <cell r="C298">
            <v>19</v>
          </cell>
        </row>
        <row r="299">
          <cell r="B299" t="str">
            <v>Малкин Виталий</v>
          </cell>
          <cell r="C299">
            <v>18</v>
          </cell>
        </row>
        <row r="307">
          <cell r="B307" t="str">
            <v>Михаровский Владимир</v>
          </cell>
          <cell r="C307">
            <v>33</v>
          </cell>
        </row>
        <row r="308">
          <cell r="B308" t="str">
            <v>Воронин Константин</v>
          </cell>
          <cell r="C308">
            <v>31</v>
          </cell>
        </row>
        <row r="309">
          <cell r="B309" t="str">
            <v>Кузякин Александр</v>
          </cell>
          <cell r="C309">
            <v>29</v>
          </cell>
        </row>
        <row r="310">
          <cell r="B310" t="str">
            <v>Плотников Александр</v>
          </cell>
          <cell r="C310">
            <v>27</v>
          </cell>
        </row>
        <row r="311">
          <cell r="B311" t="str">
            <v>Горшков Сергей</v>
          </cell>
          <cell r="C311">
            <v>26</v>
          </cell>
        </row>
        <row r="312">
          <cell r="B312" t="str">
            <v>Морев Виктор</v>
          </cell>
          <cell r="C312">
            <v>25</v>
          </cell>
        </row>
        <row r="313">
          <cell r="B313" t="str">
            <v>Гавердовский Александр</v>
          </cell>
          <cell r="C313">
            <v>24</v>
          </cell>
        </row>
        <row r="314">
          <cell r="B314" t="str">
            <v>Менжак Олег</v>
          </cell>
          <cell r="C314">
            <v>23</v>
          </cell>
        </row>
        <row r="315">
          <cell r="B315" t="str">
            <v>Носов Владимир</v>
          </cell>
          <cell r="C315">
            <v>22</v>
          </cell>
        </row>
        <row r="316">
          <cell r="B316" t="str">
            <v>Бычков Игорь</v>
          </cell>
          <cell r="C316">
            <v>21</v>
          </cell>
        </row>
        <row r="317">
          <cell r="B317" t="str">
            <v>Абакумов Виктор</v>
          </cell>
          <cell r="C317">
            <v>20</v>
          </cell>
        </row>
        <row r="318">
          <cell r="B318" t="str">
            <v>Зарецкий Александр</v>
          </cell>
          <cell r="C318">
            <v>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B8" t="str">
            <v>Широкова Александра</v>
          </cell>
          <cell r="C8" t="str">
            <v>Трудовые резервы</v>
          </cell>
          <cell r="D8">
            <v>130</v>
          </cell>
          <cell r="E8">
            <v>2007</v>
          </cell>
          <cell r="F8">
            <v>1.0524305555555556E-2</v>
          </cell>
          <cell r="G8">
            <v>33</v>
          </cell>
        </row>
        <row r="9">
          <cell r="B9" t="str">
            <v>Ларионова Елизавета</v>
          </cell>
          <cell r="C9" t="str">
            <v>ДЮСШ Краснознаменск</v>
          </cell>
          <cell r="D9">
            <v>127</v>
          </cell>
          <cell r="E9">
            <v>2007</v>
          </cell>
          <cell r="F9">
            <v>1.0636574074074074E-2</v>
          </cell>
          <cell r="G9">
            <v>31</v>
          </cell>
        </row>
        <row r="10">
          <cell r="B10" t="str">
            <v>Крюк Алена</v>
          </cell>
          <cell r="C10" t="str">
            <v>Юность Москвы Спарта</v>
          </cell>
          <cell r="D10">
            <v>125</v>
          </cell>
          <cell r="E10">
            <v>2008</v>
          </cell>
          <cell r="F10">
            <v>1.0805555555555556E-2</v>
          </cell>
          <cell r="G10">
            <v>29</v>
          </cell>
        </row>
        <row r="11">
          <cell r="B11" t="str">
            <v>Тихомирова Ариадна</v>
          </cell>
          <cell r="C11" t="str">
            <v>СШ Химки по ЗВС</v>
          </cell>
          <cell r="D11">
            <v>129</v>
          </cell>
          <cell r="E11">
            <v>2007</v>
          </cell>
          <cell r="F11">
            <v>1.080787037037037E-2</v>
          </cell>
          <cell r="G11">
            <v>27</v>
          </cell>
        </row>
        <row r="12">
          <cell r="B12" t="str">
            <v>Мурзакова Анастасия</v>
          </cell>
          <cell r="C12" t="str">
            <v>ДЮСШ Кольчугино</v>
          </cell>
          <cell r="D12">
            <v>128</v>
          </cell>
          <cell r="E12">
            <v>2009</v>
          </cell>
          <cell r="F12">
            <v>1.2577546296296297E-2</v>
          </cell>
          <cell r="G12">
            <v>26</v>
          </cell>
        </row>
        <row r="13">
          <cell r="B13" t="str">
            <v>Крюкова Мария</v>
          </cell>
          <cell r="C13" t="str">
            <v>Краснознаменск</v>
          </cell>
          <cell r="D13">
            <v>126</v>
          </cell>
          <cell r="E13">
            <v>2008</v>
          </cell>
          <cell r="F13">
            <v>1.3268518518518518E-2</v>
          </cell>
          <cell r="G13">
            <v>25</v>
          </cell>
        </row>
        <row r="14">
          <cell r="B14" t="str">
            <v>Яковченко Елена</v>
          </cell>
          <cell r="C14" t="str">
            <v>ЮНЫЙ ЛЫЖНИК</v>
          </cell>
          <cell r="D14">
            <v>131</v>
          </cell>
          <cell r="E14">
            <v>2007</v>
          </cell>
          <cell r="F14">
            <v>1.3723379629629629E-2</v>
          </cell>
          <cell r="G14">
            <v>24</v>
          </cell>
        </row>
        <row r="15">
          <cell r="B15" t="str">
            <v>Краснова Анна</v>
          </cell>
          <cell r="C15" t="str">
            <v>лично</v>
          </cell>
          <cell r="D15">
            <v>132</v>
          </cell>
          <cell r="E15">
            <v>2009</v>
          </cell>
          <cell r="F15">
            <v>1.4881944444444446E-2</v>
          </cell>
          <cell r="G15">
            <v>23</v>
          </cell>
        </row>
        <row r="19">
          <cell r="B19" t="str">
            <v>Гончарук Денис</v>
          </cell>
          <cell r="C19" t="str">
            <v>ДЮСШ Краснознаменск</v>
          </cell>
          <cell r="D19">
            <v>101</v>
          </cell>
          <cell r="E19">
            <v>2007</v>
          </cell>
          <cell r="F19">
            <v>1.0309027777777778E-2</v>
          </cell>
          <cell r="G19">
            <v>33</v>
          </cell>
        </row>
        <row r="20">
          <cell r="B20" t="str">
            <v>Трофименко Никита</v>
          </cell>
          <cell r="C20" t="str">
            <v>ДЮСШ Краснознаменск</v>
          </cell>
          <cell r="D20">
            <v>108</v>
          </cell>
          <cell r="E20">
            <v>2007</v>
          </cell>
          <cell r="F20">
            <v>1.0361111111111111E-2</v>
          </cell>
          <cell r="G20">
            <v>31</v>
          </cell>
        </row>
        <row r="21">
          <cell r="B21" t="str">
            <v>Карамнов Никита</v>
          </cell>
          <cell r="C21" t="str">
            <v>СДЮШОР 43</v>
          </cell>
          <cell r="D21">
            <v>102</v>
          </cell>
          <cell r="E21">
            <v>2007</v>
          </cell>
          <cell r="F21">
            <v>1.0488425925925927E-2</v>
          </cell>
          <cell r="G21">
            <v>29</v>
          </cell>
        </row>
        <row r="22">
          <cell r="B22" t="str">
            <v>Тетерин Владимир</v>
          </cell>
          <cell r="C22" t="str">
            <v>ДЮСШ Краснознаменск</v>
          </cell>
          <cell r="D22">
            <v>107</v>
          </cell>
          <cell r="E22">
            <v>2007</v>
          </cell>
          <cell r="F22">
            <v>1.1405092592592592E-2</v>
          </cell>
          <cell r="G22">
            <v>27</v>
          </cell>
        </row>
        <row r="23">
          <cell r="B23" t="str">
            <v>Сивков Алексей</v>
          </cell>
          <cell r="C23" t="str">
            <v>ЮНЫЙ ЛЫЖНИК</v>
          </cell>
          <cell r="D23">
            <v>105</v>
          </cell>
          <cell r="E23">
            <v>2008</v>
          </cell>
          <cell r="F23">
            <v>1.1747685185185186E-2</v>
          </cell>
          <cell r="G23">
            <v>26</v>
          </cell>
        </row>
        <row r="24">
          <cell r="B24" t="str">
            <v>Семушин Максим</v>
          </cell>
          <cell r="C24" t="str">
            <v>ДЮСШ Краснознаменск</v>
          </cell>
          <cell r="D24">
            <v>104</v>
          </cell>
          <cell r="E24">
            <v>2007</v>
          </cell>
          <cell r="F24">
            <v>1.1813657407407406E-2</v>
          </cell>
          <cell r="G24">
            <v>25</v>
          </cell>
        </row>
        <row r="25">
          <cell r="B25" t="str">
            <v>Сластин Николай</v>
          </cell>
          <cell r="C25" t="str">
            <v>"ЛК ""Лидер"" Домоде</v>
          </cell>
          <cell r="D25">
            <v>106</v>
          </cell>
          <cell r="E25">
            <v>2008</v>
          </cell>
          <cell r="F25">
            <v>1.3439814814814814E-2</v>
          </cell>
          <cell r="G25">
            <v>24</v>
          </cell>
        </row>
        <row r="26">
          <cell r="B26" t="str">
            <v>Яковченко Владимир</v>
          </cell>
          <cell r="C26" t="str">
            <v>ЮНЫЙ ЛЫЖНИК</v>
          </cell>
          <cell r="D26">
            <v>109</v>
          </cell>
          <cell r="E26">
            <v>2009</v>
          </cell>
          <cell r="F26">
            <v>1.3519675925925926E-2</v>
          </cell>
          <cell r="G26">
            <v>23</v>
          </cell>
        </row>
        <row r="27">
          <cell r="B27" t="str">
            <v>Карацуба Павел</v>
          </cell>
          <cell r="C27" t="str">
            <v>ЮНЫЙ ЛЫЖНИК</v>
          </cell>
          <cell r="D27">
            <v>103</v>
          </cell>
          <cell r="E27">
            <v>2009</v>
          </cell>
          <cell r="F27">
            <v>1.5619212962962965E-2</v>
          </cell>
          <cell r="G27">
            <v>22</v>
          </cell>
        </row>
        <row r="31">
          <cell r="B31" t="str">
            <v>Барабаш Мария</v>
          </cell>
          <cell r="C31" t="str">
            <v>Самбо-70</v>
          </cell>
          <cell r="D31">
            <v>75</v>
          </cell>
          <cell r="E31">
            <v>2005</v>
          </cell>
          <cell r="F31">
            <v>1.0023148148148147E-2</v>
          </cell>
          <cell r="G31">
            <v>33</v>
          </cell>
        </row>
        <row r="32">
          <cell r="B32" t="str">
            <v>Заночуева Мария</v>
          </cell>
          <cell r="C32" t="str">
            <v>ЮНЫЙ ЛЫЖНИК</v>
          </cell>
          <cell r="D32">
            <v>76</v>
          </cell>
          <cell r="E32">
            <v>2005</v>
          </cell>
          <cell r="F32">
            <v>1.0025462962962963E-2</v>
          </cell>
          <cell r="G32">
            <v>31</v>
          </cell>
        </row>
        <row r="33">
          <cell r="B33" t="str">
            <v>Миронова Екатерина</v>
          </cell>
          <cell r="C33" t="str">
            <v>ДЮСШ</v>
          </cell>
          <cell r="D33">
            <v>78</v>
          </cell>
          <cell r="E33">
            <v>2005</v>
          </cell>
          <cell r="F33">
            <v>1.0168981481481482E-2</v>
          </cell>
          <cell r="G33">
            <v>29</v>
          </cell>
        </row>
        <row r="34">
          <cell r="B34" t="str">
            <v>Ривас Домингес Екатерина</v>
          </cell>
          <cell r="C34" t="str">
            <v>ЮНЫЙ ЛЫЖНИК</v>
          </cell>
          <cell r="D34">
            <v>80</v>
          </cell>
          <cell r="E34">
            <v>2006</v>
          </cell>
          <cell r="F34">
            <v>1.0559027777777778E-2</v>
          </cell>
          <cell r="G34">
            <v>27</v>
          </cell>
        </row>
        <row r="35">
          <cell r="B35" t="str">
            <v>Князькова Алина</v>
          </cell>
          <cell r="C35" t="str">
            <v>ДЮСШ Кольчугино</v>
          </cell>
          <cell r="D35">
            <v>77</v>
          </cell>
          <cell r="E35">
            <v>2006</v>
          </cell>
          <cell r="F35">
            <v>1.1112268518518516E-2</v>
          </cell>
          <cell r="G35">
            <v>26</v>
          </cell>
        </row>
        <row r="36">
          <cell r="B36" t="str">
            <v>Мысина Валерия</v>
          </cell>
          <cell r="C36" t="str">
            <v>ДЮСШ  Кольчугино</v>
          </cell>
          <cell r="D36">
            <v>79</v>
          </cell>
          <cell r="E36">
            <v>2006</v>
          </cell>
          <cell r="F36">
            <v>1.2457175925925925E-2</v>
          </cell>
          <cell r="G36">
            <v>25</v>
          </cell>
        </row>
        <row r="37">
          <cell r="B37" t="str">
            <v>Яковченко Елизавета</v>
          </cell>
          <cell r="C37" t="str">
            <v>ЮНЫЙ ЛЫЖНИК</v>
          </cell>
          <cell r="D37">
            <v>81</v>
          </cell>
          <cell r="E37">
            <v>2005</v>
          </cell>
          <cell r="F37">
            <v>1.3832175925925927E-2</v>
          </cell>
          <cell r="G37">
            <v>24</v>
          </cell>
        </row>
        <row r="41">
          <cell r="B41" t="str">
            <v>Мамичев Вячеслав</v>
          </cell>
          <cell r="C41" t="str">
            <v>ДЮСШ Краснознаменск</v>
          </cell>
          <cell r="D41">
            <v>57</v>
          </cell>
          <cell r="E41">
            <v>2005</v>
          </cell>
          <cell r="F41">
            <v>9.1145833333333339E-3</v>
          </cell>
          <cell r="G41">
            <v>33</v>
          </cell>
        </row>
        <row r="42">
          <cell r="B42" t="str">
            <v>Копченов Вячеслав</v>
          </cell>
          <cell r="C42" t="str">
            <v>ДЮСШ Кольчугино</v>
          </cell>
          <cell r="D42">
            <v>56</v>
          </cell>
          <cell r="E42">
            <v>2005</v>
          </cell>
          <cell r="F42">
            <v>9.2407407407407403E-3</v>
          </cell>
          <cell r="G42">
            <v>31</v>
          </cell>
        </row>
        <row r="43">
          <cell r="B43" t="str">
            <v>Федорченко Фёдор</v>
          </cell>
          <cell r="C43" t="str">
            <v>ЮНЫЙ ЛЫЖНИК</v>
          </cell>
          <cell r="D43">
            <v>64</v>
          </cell>
          <cell r="E43">
            <v>2006</v>
          </cell>
          <cell r="F43">
            <v>9.7824074074074081E-3</v>
          </cell>
          <cell r="G43">
            <v>29</v>
          </cell>
        </row>
        <row r="44">
          <cell r="B44" t="str">
            <v>Гребенщиков Иван</v>
          </cell>
          <cell r="C44" t="str">
            <v>Самбо-70</v>
          </cell>
          <cell r="D44">
            <v>51</v>
          </cell>
          <cell r="E44">
            <v>2006</v>
          </cell>
          <cell r="F44">
            <v>9.7881944444444448E-3</v>
          </cell>
          <cell r="G44">
            <v>27</v>
          </cell>
        </row>
        <row r="45">
          <cell r="B45" t="str">
            <v>Сонин Михаил</v>
          </cell>
          <cell r="C45" t="str">
            <v>ДЮСШ Краснознаменск</v>
          </cell>
          <cell r="D45">
            <v>62</v>
          </cell>
          <cell r="E45">
            <v>2006</v>
          </cell>
          <cell r="F45">
            <v>9.8379629629629633E-3</v>
          </cell>
          <cell r="G45">
            <v>26</v>
          </cell>
        </row>
        <row r="46">
          <cell r="B46" t="str">
            <v>Зейналов Натик</v>
          </cell>
          <cell r="C46" t="str">
            <v>Самбо 70</v>
          </cell>
          <cell r="D46">
            <v>55</v>
          </cell>
          <cell r="E46">
            <v>2005</v>
          </cell>
          <cell r="F46">
            <v>9.8553240740740736E-3</v>
          </cell>
          <cell r="G46">
            <v>25</v>
          </cell>
        </row>
        <row r="47">
          <cell r="B47" t="str">
            <v>Забродин Кирилл</v>
          </cell>
          <cell r="C47" t="str">
            <v>ДЮСШ Кольчугино</v>
          </cell>
          <cell r="D47">
            <v>53</v>
          </cell>
          <cell r="E47">
            <v>2006</v>
          </cell>
          <cell r="F47">
            <v>1.0586805555555556E-2</v>
          </cell>
          <cell r="G47">
            <v>24</v>
          </cell>
        </row>
        <row r="48">
          <cell r="B48" t="str">
            <v>Скрябин Михаил</v>
          </cell>
          <cell r="C48" t="str">
            <v>ДЮСШ Краснознаменск</v>
          </cell>
          <cell r="D48">
            <v>60</v>
          </cell>
          <cell r="E48">
            <v>2005</v>
          </cell>
          <cell r="F48">
            <v>1.0655092592592593E-2</v>
          </cell>
          <cell r="G48">
            <v>23</v>
          </cell>
        </row>
        <row r="49">
          <cell r="B49" t="str">
            <v>Ефимов Дмитрий</v>
          </cell>
          <cell r="C49" t="str">
            <v>ДЮСШ кОЛЬЧУГИНО</v>
          </cell>
          <cell r="D49">
            <v>52</v>
          </cell>
          <cell r="E49">
            <v>2005</v>
          </cell>
          <cell r="F49">
            <v>1.0753472222222222E-2</v>
          </cell>
          <cell r="G49">
            <v>22</v>
          </cell>
        </row>
        <row r="50">
          <cell r="B50" t="str">
            <v>Заводнов Артём</v>
          </cell>
          <cell r="C50" t="str">
            <v>ЮНЫЙ ЛЫЖНИК</v>
          </cell>
          <cell r="D50">
            <v>54</v>
          </cell>
          <cell r="E50">
            <v>2006</v>
          </cell>
          <cell r="F50">
            <v>1.0877314814814814E-2</v>
          </cell>
          <cell r="G50">
            <v>21</v>
          </cell>
        </row>
        <row r="51">
          <cell r="B51" t="str">
            <v>Спиридонов Никита</v>
          </cell>
          <cell r="C51" t="str">
            <v>ЮНЫЙ ЛЫЖНИК</v>
          </cell>
          <cell r="D51">
            <v>63</v>
          </cell>
          <cell r="E51">
            <v>2006</v>
          </cell>
          <cell r="F51">
            <v>1.324074074074074E-2</v>
          </cell>
          <cell r="G51">
            <v>20</v>
          </cell>
        </row>
        <row r="52">
          <cell r="B52" t="str">
            <v>Машков Кирилл</v>
          </cell>
          <cell r="C52" t="str">
            <v>ЮНЫЙ ЛЫЖНИК</v>
          </cell>
          <cell r="D52">
            <v>58</v>
          </cell>
          <cell r="E52">
            <v>2006</v>
          </cell>
          <cell r="F52">
            <v>1.370023148148148E-2</v>
          </cell>
          <cell r="G52">
            <v>19</v>
          </cell>
        </row>
        <row r="56">
          <cell r="B56" t="str">
            <v>Захарова Екатерина</v>
          </cell>
          <cell r="C56" t="str">
            <v>тринта</v>
          </cell>
          <cell r="D56">
            <v>26</v>
          </cell>
          <cell r="E56">
            <v>2003</v>
          </cell>
          <cell r="F56">
            <v>9.2708333333333341E-3</v>
          </cell>
          <cell r="G56">
            <v>33</v>
          </cell>
        </row>
        <row r="57">
          <cell r="B57" t="str">
            <v>Драчук Елизавета</v>
          </cell>
          <cell r="C57" t="str">
            <v>ДЮСШ</v>
          </cell>
          <cell r="D57">
            <v>25</v>
          </cell>
          <cell r="E57">
            <v>2004</v>
          </cell>
          <cell r="F57">
            <v>1.027199074074074E-2</v>
          </cell>
          <cell r="G57">
            <v>31</v>
          </cell>
        </row>
        <row r="58">
          <cell r="B58" t="str">
            <v>Ким Юлия</v>
          </cell>
          <cell r="C58" t="str">
            <v>Трудовые резервы</v>
          </cell>
          <cell r="D58">
            <v>27</v>
          </cell>
          <cell r="E58">
            <v>2003</v>
          </cell>
          <cell r="F58">
            <v>1.1524305555555553E-2</v>
          </cell>
          <cell r="G58">
            <v>29</v>
          </cell>
        </row>
        <row r="62">
          <cell r="B62" t="str">
            <v>Шабанов Дмитрий</v>
          </cell>
          <cell r="C62" t="str">
            <v>ЮНЫЙ ЛЫЖНИК</v>
          </cell>
          <cell r="D62">
            <v>186</v>
          </cell>
          <cell r="E62">
            <v>2003</v>
          </cell>
          <cell r="F62">
            <v>1.6914351851851851E-2</v>
          </cell>
          <cell r="G62">
            <v>33</v>
          </cell>
        </row>
        <row r="63">
          <cell r="B63" t="str">
            <v>Коробков Павел</v>
          </cell>
          <cell r="C63" t="str">
            <v>ЮНЫЙ ЛЫЖНИК</v>
          </cell>
          <cell r="D63">
            <v>178</v>
          </cell>
          <cell r="E63">
            <v>2003</v>
          </cell>
          <cell r="F63">
            <v>1.6924768518518516E-2</v>
          </cell>
          <cell r="G63">
            <v>31</v>
          </cell>
        </row>
        <row r="64">
          <cell r="B64" t="str">
            <v>Сластин Владимир</v>
          </cell>
          <cell r="C64" t="str">
            <v>"ЛК ""Лидер"" Домоде</v>
          </cell>
          <cell r="D64">
            <v>184</v>
          </cell>
          <cell r="E64">
            <v>2003</v>
          </cell>
          <cell r="F64">
            <v>1.7259259259259259E-2</v>
          </cell>
          <cell r="G64">
            <v>29</v>
          </cell>
        </row>
        <row r="65">
          <cell r="B65" t="str">
            <v>Никитенко Георгий</v>
          </cell>
          <cell r="C65" t="str">
            <v>ЮНЫЙ ЛЫЖНИК</v>
          </cell>
          <cell r="D65">
            <v>182</v>
          </cell>
          <cell r="E65">
            <v>2003</v>
          </cell>
          <cell r="F65">
            <v>1.7422453703703704E-2</v>
          </cell>
          <cell r="G65">
            <v>27</v>
          </cell>
        </row>
        <row r="66">
          <cell r="B66" t="str">
            <v>Подушко Даниил</v>
          </cell>
          <cell r="C66" t="str">
            <v>ДЮСШ Кольчугино</v>
          </cell>
          <cell r="D66">
            <v>183</v>
          </cell>
          <cell r="E66">
            <v>2004</v>
          </cell>
          <cell r="F66">
            <v>1.7428240740740741E-2</v>
          </cell>
          <cell r="G66">
            <v>26</v>
          </cell>
        </row>
        <row r="67">
          <cell r="B67" t="str">
            <v>Абраменко Аркадий</v>
          </cell>
          <cell r="C67" t="str">
            <v>ДЮСШ Кольчугино</v>
          </cell>
          <cell r="D67">
            <v>176</v>
          </cell>
          <cell r="E67">
            <v>2004</v>
          </cell>
          <cell r="F67">
            <v>1.8180555555555557E-2</v>
          </cell>
          <cell r="G67">
            <v>25</v>
          </cell>
        </row>
        <row r="68">
          <cell r="B68" t="str">
            <v>Королев Роман</v>
          </cell>
          <cell r="C68" t="str">
            <v>Московская область</v>
          </cell>
          <cell r="D68">
            <v>191</v>
          </cell>
          <cell r="E68">
            <v>2003</v>
          </cell>
          <cell r="F68">
            <v>1.8199074074074072E-2</v>
          </cell>
          <cell r="G68">
            <v>24</v>
          </cell>
        </row>
        <row r="69">
          <cell r="B69" t="str">
            <v>Маликов Сергей</v>
          </cell>
          <cell r="C69" t="str">
            <v>самбо-70</v>
          </cell>
          <cell r="D69">
            <v>181</v>
          </cell>
          <cell r="E69">
            <v>2004</v>
          </cell>
          <cell r="F69">
            <v>1.8677083333333334E-2</v>
          </cell>
          <cell r="G69">
            <v>23</v>
          </cell>
        </row>
        <row r="70">
          <cell r="B70" t="str">
            <v>Красуленко Олег</v>
          </cell>
          <cell r="C70" t="str">
            <v>Трудовые резервы</v>
          </cell>
          <cell r="D70">
            <v>179</v>
          </cell>
          <cell r="E70">
            <v>2003</v>
          </cell>
          <cell r="F70">
            <v>1.8781250000000003E-2</v>
          </cell>
          <cell r="G70">
            <v>22</v>
          </cell>
        </row>
        <row r="71">
          <cell r="B71" t="str">
            <v>Князюк Егор</v>
          </cell>
          <cell r="C71" t="str">
            <v>ЮНЫЙ ЛЫЖНИК</v>
          </cell>
          <cell r="D71">
            <v>177</v>
          </cell>
          <cell r="E71">
            <v>2003</v>
          </cell>
          <cell r="F71">
            <v>1.9356481481481481E-2</v>
          </cell>
          <cell r="G71">
            <v>21</v>
          </cell>
        </row>
        <row r="72">
          <cell r="B72" t="str">
            <v>Суворов Артём</v>
          </cell>
          <cell r="C72" t="str">
            <v>ЮНЫЙ ЛЫЖНИК</v>
          </cell>
          <cell r="D72">
            <v>185</v>
          </cell>
          <cell r="E72">
            <v>2003</v>
          </cell>
          <cell r="F72">
            <v>2.1152777777777781E-2</v>
          </cell>
          <cell r="G72">
            <v>20</v>
          </cell>
        </row>
        <row r="73">
          <cell r="B73" t="str">
            <v>Шишалов Святослав</v>
          </cell>
          <cell r="C73" t="str">
            <v>ДЮСШ Краснознаменск</v>
          </cell>
          <cell r="D73">
            <v>187</v>
          </cell>
          <cell r="E73">
            <v>2004</v>
          </cell>
          <cell r="F73">
            <v>2.2053240740740745E-2</v>
          </cell>
          <cell r="G73">
            <v>19</v>
          </cell>
        </row>
        <row r="74">
          <cell r="B74" t="str">
            <v>Куляев Алексей</v>
          </cell>
          <cell r="C74" t="str">
            <v>"ЛК ""Лидер"" Домоде</v>
          </cell>
          <cell r="D74">
            <v>180</v>
          </cell>
          <cell r="E74">
            <v>2003</v>
          </cell>
          <cell r="F74">
            <v>2.3092592592592592E-2</v>
          </cell>
          <cell r="G74">
            <v>18</v>
          </cell>
        </row>
        <row r="78">
          <cell r="B78" t="str">
            <v>Попков Даниил</v>
          </cell>
          <cell r="C78" t="str">
            <v>СШ 93 на Можайке</v>
          </cell>
          <cell r="D78">
            <v>153</v>
          </cell>
          <cell r="E78">
            <v>2001</v>
          </cell>
          <cell r="F78">
            <v>1.6393518518518519E-2</v>
          </cell>
          <cell r="G78">
            <v>33</v>
          </cell>
        </row>
        <row r="79">
          <cell r="B79" t="str">
            <v>Хромов Дмитрий</v>
          </cell>
          <cell r="C79" t="str">
            <v>тринта</v>
          </cell>
          <cell r="D79">
            <v>155</v>
          </cell>
          <cell r="E79">
            <v>2002</v>
          </cell>
          <cell r="F79">
            <v>1.6508101851851854E-2</v>
          </cell>
          <cell r="G79">
            <v>31</v>
          </cell>
        </row>
        <row r="80">
          <cell r="B80" t="str">
            <v>Бырка Максим</v>
          </cell>
          <cell r="C80" t="str">
            <v>Подольск</v>
          </cell>
          <cell r="D80">
            <v>151</v>
          </cell>
          <cell r="E80">
            <v>2001</v>
          </cell>
          <cell r="F80">
            <v>1.7083333333333336E-2</v>
          </cell>
          <cell r="G80">
            <v>29</v>
          </cell>
        </row>
        <row r="81">
          <cell r="B81" t="str">
            <v>Симонов Ярослав</v>
          </cell>
          <cell r="C81" t="str">
            <v>тринта</v>
          </cell>
          <cell r="D81">
            <v>154</v>
          </cell>
          <cell r="E81">
            <v>2001</v>
          </cell>
          <cell r="F81">
            <v>1.7599537037037035E-2</v>
          </cell>
          <cell r="G81">
            <v>27</v>
          </cell>
        </row>
        <row r="82">
          <cell r="B82" t="str">
            <v>Абубакиров Дмитрий</v>
          </cell>
          <cell r="C82" t="str">
            <v>Балакирево</v>
          </cell>
          <cell r="D82">
            <v>159</v>
          </cell>
          <cell r="E82">
            <v>2001</v>
          </cell>
          <cell r="F82">
            <v>1.8231481481481484E-2</v>
          </cell>
          <cell r="G82">
            <v>26</v>
          </cell>
        </row>
        <row r="83">
          <cell r="B83" t="str">
            <v>Огнев Артем</v>
          </cell>
          <cell r="C83" t="str">
            <v>тринта</v>
          </cell>
          <cell r="D83">
            <v>152</v>
          </cell>
          <cell r="E83">
            <v>2002</v>
          </cell>
          <cell r="F83">
            <v>1.8244212962962966E-2</v>
          </cell>
          <cell r="G83">
            <v>25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>
        <row r="14">
          <cell r="B14" t="str">
            <v>Карамнов Никита</v>
          </cell>
          <cell r="C14" t="str">
            <v>СШОР 43</v>
          </cell>
          <cell r="D14">
            <v>2</v>
          </cell>
          <cell r="E14">
            <v>2007</v>
          </cell>
          <cell r="F14">
            <v>1.2326388888888888E-3</v>
          </cell>
          <cell r="G14" t="str">
            <v>+00:00,0</v>
          </cell>
          <cell r="H14">
            <v>1</v>
          </cell>
          <cell r="I14">
            <v>33</v>
          </cell>
        </row>
        <row r="15">
          <cell r="B15" t="str">
            <v>Легков Петр</v>
          </cell>
          <cell r="C15" t="str">
            <v>Москва , Юность Москвы</v>
          </cell>
          <cell r="D15">
            <v>6</v>
          </cell>
          <cell r="E15">
            <v>2010</v>
          </cell>
          <cell r="F15">
            <v>1.3449074074074075E-3</v>
          </cell>
          <cell r="G15" t="str">
            <v>+00:09,7</v>
          </cell>
          <cell r="H15">
            <v>2</v>
          </cell>
          <cell r="I15">
            <v>31</v>
          </cell>
        </row>
        <row r="16">
          <cell r="B16" t="str">
            <v>Сивков Алексей</v>
          </cell>
          <cell r="C16" t="str">
            <v>ЮНЫЙ ЛЫЖНИК</v>
          </cell>
          <cell r="D16">
            <v>7</v>
          </cell>
          <cell r="E16">
            <v>2008</v>
          </cell>
          <cell r="F16">
            <v>1.4155092592592589E-3</v>
          </cell>
          <cell r="G16" t="str">
            <v>+00:15,8</v>
          </cell>
          <cell r="H16">
            <v>3</v>
          </cell>
          <cell r="I16">
            <v>29</v>
          </cell>
        </row>
        <row r="17">
          <cell r="B17" t="str">
            <v>Березин Александр</v>
          </cell>
          <cell r="C17" t="str">
            <v>Москва</v>
          </cell>
          <cell r="D17">
            <v>1</v>
          </cell>
          <cell r="E17">
            <v>2009</v>
          </cell>
          <cell r="F17">
            <v>1.5694444444444443E-3</v>
          </cell>
          <cell r="G17" t="str">
            <v>+00:29,1</v>
          </cell>
          <cell r="H17">
            <v>4</v>
          </cell>
          <cell r="I17">
            <v>27</v>
          </cell>
        </row>
        <row r="18">
          <cell r="B18" t="str">
            <v>Черкасин Илья</v>
          </cell>
          <cell r="C18" t="str">
            <v>Сдюсшор ногинск</v>
          </cell>
          <cell r="D18">
            <v>10</v>
          </cell>
          <cell r="E18">
            <v>2008</v>
          </cell>
          <cell r="F18">
            <v>1.7743055555555552E-3</v>
          </cell>
          <cell r="G18" t="str">
            <v>+00:46,8</v>
          </cell>
          <cell r="H18">
            <v>5</v>
          </cell>
          <cell r="I18">
            <v>26</v>
          </cell>
        </row>
        <row r="19">
          <cell r="B19" t="str">
            <v>Карацуба Павел</v>
          </cell>
          <cell r="C19" t="str">
            <v>ЮНЫЙ ЛЫЖНИК</v>
          </cell>
          <cell r="D19">
            <v>3</v>
          </cell>
          <cell r="E19">
            <v>2009</v>
          </cell>
          <cell r="F19">
            <v>1.8981481481481482E-3</v>
          </cell>
          <cell r="G19" t="str">
            <v>+00:57,5</v>
          </cell>
          <cell r="H19">
            <v>6</v>
          </cell>
          <cell r="I19">
            <v>25</v>
          </cell>
        </row>
        <row r="20">
          <cell r="B20" t="str">
            <v>Федяев Макар</v>
          </cell>
          <cell r="C20" t="str">
            <v>Зеленоград</v>
          </cell>
          <cell r="D20">
            <v>9</v>
          </cell>
          <cell r="E20">
            <v>2008</v>
          </cell>
          <cell r="F20">
            <v>2.2187499999999998E-3</v>
          </cell>
          <cell r="G20" t="str">
            <v>+01:25,2</v>
          </cell>
          <cell r="H20">
            <v>7</v>
          </cell>
          <cell r="I20">
            <v>24</v>
          </cell>
        </row>
        <row r="25">
          <cell r="B25" t="str">
            <v>Легкова Василиса</v>
          </cell>
          <cell r="C25" t="str">
            <v>Москва</v>
          </cell>
          <cell r="D25">
            <v>20</v>
          </cell>
          <cell r="E25">
            <v>2007</v>
          </cell>
          <cell r="F25">
            <v>1.170138888888889E-3</v>
          </cell>
          <cell r="G25" t="str">
            <v>+00:00,0</v>
          </cell>
          <cell r="H25">
            <v>1</v>
          </cell>
          <cell r="I25">
            <v>33</v>
          </cell>
        </row>
        <row r="26">
          <cell r="B26" t="str">
            <v>Широкова Александра</v>
          </cell>
          <cell r="C26" t="str">
            <v>Трудовые резервы</v>
          </cell>
          <cell r="D26">
            <v>22</v>
          </cell>
          <cell r="E26">
            <v>2007</v>
          </cell>
          <cell r="F26">
            <v>1.2766203703703705E-3</v>
          </cell>
          <cell r="G26" t="str">
            <v>+00:09,2</v>
          </cell>
          <cell r="H26">
            <v>2</v>
          </cell>
          <cell r="I26">
            <v>31</v>
          </cell>
        </row>
        <row r="27">
          <cell r="B27" t="str">
            <v>Тихомирова Ариадна</v>
          </cell>
          <cell r="C27" t="str">
            <v>СШ по ЗВС Химки</v>
          </cell>
          <cell r="D27">
            <v>18</v>
          </cell>
          <cell r="E27">
            <v>2007</v>
          </cell>
          <cell r="F27">
            <v>1.3368055555555555E-3</v>
          </cell>
          <cell r="G27" t="str">
            <v>+00:14,4</v>
          </cell>
          <cell r="H27">
            <v>3</v>
          </cell>
          <cell r="I27">
            <v>29</v>
          </cell>
        </row>
        <row r="28">
          <cell r="B28" t="str">
            <v>Крюк Алена</v>
          </cell>
          <cell r="C28" t="str">
            <v>Юность Москвы Спарта</v>
          </cell>
          <cell r="D28">
            <v>17</v>
          </cell>
          <cell r="E28">
            <v>2008</v>
          </cell>
          <cell r="F28">
            <v>1.3611111111111109E-3</v>
          </cell>
          <cell r="G28" t="str">
            <v>+00:16,5</v>
          </cell>
          <cell r="H28">
            <v>4</v>
          </cell>
          <cell r="I28">
            <v>27</v>
          </cell>
        </row>
        <row r="29">
          <cell r="B29" t="str">
            <v>Крюкова Мария</v>
          </cell>
          <cell r="C29" t="str">
            <v>Краснознаменск</v>
          </cell>
          <cell r="D29">
            <v>23</v>
          </cell>
          <cell r="E29">
            <v>2008</v>
          </cell>
          <cell r="F29">
            <v>1.5081018518518518E-3</v>
          </cell>
          <cell r="G29" t="str">
            <v>+00:29,2</v>
          </cell>
          <cell r="H29">
            <v>5</v>
          </cell>
          <cell r="I29">
            <v>26</v>
          </cell>
        </row>
        <row r="30">
          <cell r="B30" t="str">
            <v>Крюкова Надежда</v>
          </cell>
          <cell r="C30" t="str">
            <v>Краснознаменск</v>
          </cell>
          <cell r="D30">
            <v>16</v>
          </cell>
          <cell r="E30">
            <v>2010</v>
          </cell>
          <cell r="F30">
            <v>1.8969907407407405E-3</v>
          </cell>
          <cell r="G30" t="str">
            <v>+01:02,8</v>
          </cell>
          <cell r="H30">
            <v>6</v>
          </cell>
          <cell r="I30">
            <v>25</v>
          </cell>
        </row>
        <row r="35">
          <cell r="B35" t="str">
            <v>Барабаш Мария</v>
          </cell>
          <cell r="C35" t="str">
            <v>Самбо-70</v>
          </cell>
          <cell r="D35">
            <v>52</v>
          </cell>
          <cell r="E35">
            <v>2005</v>
          </cell>
          <cell r="F35">
            <v>1.1423611111111111E-3</v>
          </cell>
          <cell r="G35">
            <v>2.7453703703703702E-3</v>
          </cell>
          <cell r="H35" t="str">
            <v>+00:00,0</v>
          </cell>
          <cell r="I35">
            <v>1</v>
          </cell>
          <cell r="J35">
            <v>33</v>
          </cell>
        </row>
        <row r="36">
          <cell r="B36" t="str">
            <v>Миронова Екатерина</v>
          </cell>
          <cell r="C36" t="str">
            <v>ДЮСШ Кольчугино</v>
          </cell>
          <cell r="D36">
            <v>51</v>
          </cell>
          <cell r="E36">
            <v>2005</v>
          </cell>
          <cell r="F36">
            <v>1.1828703703703704E-3</v>
          </cell>
          <cell r="G36">
            <v>2.9629629629629628E-3</v>
          </cell>
          <cell r="H36" t="str">
            <v>+00:18,8</v>
          </cell>
          <cell r="I36">
            <v>2</v>
          </cell>
          <cell r="J36">
            <v>31</v>
          </cell>
        </row>
        <row r="37">
          <cell r="B37" t="str">
            <v>Ривас Домингес Екатерина</v>
          </cell>
          <cell r="C37" t="str">
            <v>ЮНЫЙ ЛЫЖНИК</v>
          </cell>
          <cell r="D37">
            <v>54</v>
          </cell>
          <cell r="E37">
            <v>2006</v>
          </cell>
          <cell r="F37">
            <v>1.3275462962962963E-3</v>
          </cell>
          <cell r="G37">
            <v>3.1041666666666665E-3</v>
          </cell>
          <cell r="H37" t="str">
            <v>+00:31,0</v>
          </cell>
          <cell r="I37">
            <v>3</v>
          </cell>
          <cell r="J37">
            <v>29</v>
          </cell>
        </row>
        <row r="38">
          <cell r="B38" t="str">
            <v>Малышева Ксения</v>
          </cell>
          <cell r="C38" t="str">
            <v>Пересвет</v>
          </cell>
          <cell r="D38">
            <v>53</v>
          </cell>
          <cell r="E38">
            <v>2006</v>
          </cell>
          <cell r="F38">
            <v>1.4398148148148148E-3</v>
          </cell>
          <cell r="G38">
            <v>3.4293981481481484E-3</v>
          </cell>
          <cell r="H38" t="str">
            <v>+00:59,1</v>
          </cell>
          <cell r="I38">
            <v>4</v>
          </cell>
          <cell r="J38">
            <v>27</v>
          </cell>
        </row>
        <row r="43">
          <cell r="B43" t="str">
            <v>Федорченко Фёдор</v>
          </cell>
          <cell r="C43" t="str">
            <v>ЮНЫЙ ЛЫЖНИК</v>
          </cell>
          <cell r="D43">
            <v>37</v>
          </cell>
          <cell r="E43">
            <v>2006</v>
          </cell>
          <cell r="F43">
            <v>1.1828703703703704E-3</v>
          </cell>
          <cell r="G43">
            <v>2.8159722222222219E-3</v>
          </cell>
          <cell r="H43" t="str">
            <v>+00:00,0</v>
          </cell>
          <cell r="I43">
            <v>1</v>
          </cell>
          <cell r="J43">
            <v>33</v>
          </cell>
        </row>
        <row r="44">
          <cell r="B44" t="str">
            <v>Костельный Савелий</v>
          </cell>
          <cell r="C44" t="str">
            <v>Сдюсшор ногинск</v>
          </cell>
          <cell r="D44">
            <v>34</v>
          </cell>
          <cell r="E44">
            <v>2006</v>
          </cell>
          <cell r="F44">
            <v>1.207175925925926E-3</v>
          </cell>
          <cell r="G44">
            <v>2.8564814814814811E-3</v>
          </cell>
          <cell r="H44" t="str">
            <v>+00:03,5</v>
          </cell>
          <cell r="I44">
            <v>2</v>
          </cell>
          <cell r="J44">
            <v>31</v>
          </cell>
        </row>
        <row r="45">
          <cell r="B45" t="str">
            <v>Зейналов Натик</v>
          </cell>
          <cell r="C45" t="str">
            <v>самбо 70</v>
          </cell>
          <cell r="D45">
            <v>41</v>
          </cell>
          <cell r="E45">
            <v>2005</v>
          </cell>
          <cell r="F45">
            <v>1.261574074074074E-3</v>
          </cell>
          <cell r="G45">
            <v>2.8680555555555555E-3</v>
          </cell>
          <cell r="H45" t="str">
            <v>+00:04,5</v>
          </cell>
          <cell r="I45">
            <v>3</v>
          </cell>
          <cell r="J45">
            <v>29</v>
          </cell>
        </row>
        <row r="46">
          <cell r="B46" t="str">
            <v>Васильев Егор</v>
          </cell>
          <cell r="C46" t="str">
            <v>Сдюсшор ногинск</v>
          </cell>
          <cell r="D46">
            <v>38</v>
          </cell>
          <cell r="E46">
            <v>2006</v>
          </cell>
          <cell r="F46">
            <v>1.2407407407407408E-3</v>
          </cell>
          <cell r="G46">
            <v>2.957175925925926E-3</v>
          </cell>
          <cell r="H46" t="str">
            <v>+00:12,2</v>
          </cell>
          <cell r="I46">
            <v>4</v>
          </cell>
          <cell r="J46">
            <v>27</v>
          </cell>
        </row>
        <row r="47">
          <cell r="B47" t="str">
            <v>Сонин Михаил</v>
          </cell>
          <cell r="C47" t="str">
            <v>ДЮСШ Краснознаменск</v>
          </cell>
          <cell r="D47">
            <v>39</v>
          </cell>
          <cell r="E47">
            <v>2006</v>
          </cell>
          <cell r="F47">
            <v>1.269675925925926E-3</v>
          </cell>
          <cell r="G47">
            <v>2.9606481481481484E-3</v>
          </cell>
          <cell r="H47" t="str">
            <v>+00:12,5</v>
          </cell>
          <cell r="I47">
            <v>5</v>
          </cell>
          <cell r="J47">
            <v>26</v>
          </cell>
        </row>
        <row r="48">
          <cell r="B48" t="str">
            <v>Чупахин Иван</v>
          </cell>
          <cell r="C48" t="str">
            <v>Зоркий</v>
          </cell>
          <cell r="D48">
            <v>33</v>
          </cell>
          <cell r="E48">
            <v>2006</v>
          </cell>
          <cell r="F48">
            <v>1.3217592592592593E-3</v>
          </cell>
          <cell r="G48">
            <v>3.0486111111111109E-3</v>
          </cell>
          <cell r="H48" t="str">
            <v>+00:20,1</v>
          </cell>
          <cell r="I48">
            <v>6</v>
          </cell>
          <cell r="J48">
            <v>25</v>
          </cell>
        </row>
        <row r="49">
          <cell r="B49" t="str">
            <v>Заводнов Артём</v>
          </cell>
          <cell r="C49" t="str">
            <v>ЮНЫЙ ЛЫЖНИК</v>
          </cell>
          <cell r="D49">
            <v>35</v>
          </cell>
          <cell r="E49">
            <v>2006</v>
          </cell>
          <cell r="F49">
            <v>1.2997685185185185E-3</v>
          </cell>
          <cell r="G49">
            <v>3.1111111111111114E-3</v>
          </cell>
          <cell r="H49" t="str">
            <v>+00:25,5</v>
          </cell>
          <cell r="I49">
            <v>7</v>
          </cell>
          <cell r="J49">
            <v>24</v>
          </cell>
        </row>
        <row r="50">
          <cell r="B50" t="str">
            <v>Новосёлов Денис</v>
          </cell>
          <cell r="C50" t="str">
            <v>ЮНЫЙ ЛЫЖНИК</v>
          </cell>
          <cell r="D50">
            <v>42</v>
          </cell>
          <cell r="E50">
            <v>2006</v>
          </cell>
          <cell r="F50">
            <v>1.3229166666666665E-3</v>
          </cell>
          <cell r="G50">
            <v>3.2233796296296299E-3</v>
          </cell>
          <cell r="H50" t="str">
            <v>+00:35,2</v>
          </cell>
          <cell r="I50">
            <v>8</v>
          </cell>
          <cell r="J50">
            <v>23</v>
          </cell>
        </row>
        <row r="51">
          <cell r="B51" t="str">
            <v>Ефимов Дмитрий</v>
          </cell>
          <cell r="C51" t="str">
            <v>ДЮСШ Кольчугино</v>
          </cell>
          <cell r="D51">
            <v>36</v>
          </cell>
          <cell r="E51">
            <v>2005</v>
          </cell>
          <cell r="F51">
            <v>1.396990740740741E-3</v>
          </cell>
          <cell r="G51">
            <v>3.3078703703703707E-3</v>
          </cell>
          <cell r="H51" t="str">
            <v>+00:42,5</v>
          </cell>
          <cell r="I51">
            <v>9</v>
          </cell>
          <cell r="J51">
            <v>22</v>
          </cell>
        </row>
        <row r="52">
          <cell r="B52" t="str">
            <v>Абубакиров Максим</v>
          </cell>
          <cell r="C52" t="str">
            <v>Балакирево</v>
          </cell>
          <cell r="D52">
            <v>43</v>
          </cell>
          <cell r="E52">
            <v>2005</v>
          </cell>
          <cell r="F52">
            <v>1.4537037037037036E-3</v>
          </cell>
          <cell r="G52">
            <v>3.5740740740740737E-3</v>
          </cell>
          <cell r="H52" t="str">
            <v>+01:05,5</v>
          </cell>
          <cell r="I52">
            <v>10</v>
          </cell>
          <cell r="J52">
            <v>21</v>
          </cell>
        </row>
        <row r="53">
          <cell r="B53" t="str">
            <v>Рыбочкин Олег</v>
          </cell>
          <cell r="C53" t="str">
            <v>Сдюсшор ногинск</v>
          </cell>
          <cell r="D53">
            <v>32</v>
          </cell>
          <cell r="E53">
            <v>2005</v>
          </cell>
          <cell r="F53">
            <v>1.7905092592592591E-3</v>
          </cell>
          <cell r="G53">
            <v>4.1979166666666666E-3</v>
          </cell>
          <cell r="H53" t="str">
            <v>+01:59,4</v>
          </cell>
          <cell r="I53">
            <v>11</v>
          </cell>
          <cell r="J53">
            <v>20</v>
          </cell>
        </row>
        <row r="54">
          <cell r="B54" t="str">
            <v>Спиридонов Никита</v>
          </cell>
          <cell r="C54" t="str">
            <v>ЮНЫЙ ЛЫЖНИК</v>
          </cell>
          <cell r="D54">
            <v>40</v>
          </cell>
          <cell r="E54">
            <v>2006</v>
          </cell>
          <cell r="F54">
            <v>1.9236111111111112E-3</v>
          </cell>
          <cell r="G54">
            <v>4.6736111111111119E-3</v>
          </cell>
          <cell r="H54" t="str">
            <v>+02:40,5</v>
          </cell>
          <cell r="I54">
            <v>12</v>
          </cell>
          <cell r="J54">
            <v>19</v>
          </cell>
        </row>
        <row r="59">
          <cell r="B59" t="str">
            <v>Захарова Екатерина</v>
          </cell>
          <cell r="C59" t="str">
            <v>Тринта</v>
          </cell>
          <cell r="D59">
            <v>95</v>
          </cell>
          <cell r="E59">
            <v>2003</v>
          </cell>
          <cell r="F59">
            <v>1.0578703703703705E-3</v>
          </cell>
          <cell r="G59">
            <v>2.5474537037037037E-3</v>
          </cell>
          <cell r="H59">
            <v>4.0474537037037033E-3</v>
          </cell>
          <cell r="I59" t="str">
            <v>+00:00,0</v>
          </cell>
          <cell r="J59">
            <v>1</v>
          </cell>
          <cell r="K59">
            <v>33</v>
          </cell>
        </row>
        <row r="60">
          <cell r="B60" t="str">
            <v>Кудинова Дарья</v>
          </cell>
          <cell r="C60" t="str">
            <v>"СШОР № 49 ""Тринта"</v>
          </cell>
          <cell r="D60">
            <v>93</v>
          </cell>
          <cell r="E60">
            <v>2004</v>
          </cell>
          <cell r="F60">
            <v>1.1145833333333333E-3</v>
          </cell>
          <cell r="G60">
            <v>2.646990740740741E-3</v>
          </cell>
          <cell r="H60">
            <v>4.216435185185185E-3</v>
          </cell>
          <cell r="I60" t="str">
            <v>+00:14,6</v>
          </cell>
          <cell r="J60">
            <v>2</v>
          </cell>
          <cell r="K60">
            <v>31</v>
          </cell>
        </row>
        <row r="61">
          <cell r="B61" t="str">
            <v>Драчук Елизавета</v>
          </cell>
          <cell r="C61" t="str">
            <v>ДЮСШ Кольчугино</v>
          </cell>
          <cell r="D61">
            <v>96</v>
          </cell>
          <cell r="E61">
            <v>2004</v>
          </cell>
          <cell r="F61">
            <v>1.0798611111111111E-3</v>
          </cell>
          <cell r="G61">
            <v>2.6979166666666666E-3</v>
          </cell>
          <cell r="H61">
            <v>4.3263888888888892E-3</v>
          </cell>
          <cell r="I61" t="str">
            <v>+00:24,1</v>
          </cell>
          <cell r="J61">
            <v>3</v>
          </cell>
          <cell r="K61">
            <v>29</v>
          </cell>
        </row>
        <row r="62">
          <cell r="B62" t="str">
            <v>Карташова Юлия</v>
          </cell>
          <cell r="C62" t="str">
            <v>Шиловская ДЮСШ / Ряз</v>
          </cell>
          <cell r="D62">
            <v>94</v>
          </cell>
          <cell r="E62">
            <v>2003</v>
          </cell>
          <cell r="F62">
            <v>1.1539351851851851E-3</v>
          </cell>
          <cell r="G62">
            <v>2.7592592592592595E-3</v>
          </cell>
          <cell r="H62">
            <v>4.3749999999999995E-3</v>
          </cell>
          <cell r="I62" t="str">
            <v>+00:28,3</v>
          </cell>
          <cell r="J62">
            <v>4</v>
          </cell>
          <cell r="K62">
            <v>27</v>
          </cell>
        </row>
        <row r="63">
          <cell r="B63" t="str">
            <v>Барбинягра Анна</v>
          </cell>
          <cell r="C63" t="str">
            <v>Фаворит/Выборг</v>
          </cell>
          <cell r="D63">
            <v>97</v>
          </cell>
          <cell r="E63">
            <v>2003</v>
          </cell>
          <cell r="F63">
            <v>1.1481481481481481E-3</v>
          </cell>
          <cell r="G63">
            <v>2.7962962962962963E-3</v>
          </cell>
          <cell r="H63">
            <v>4.3773148148148148E-3</v>
          </cell>
          <cell r="I63" t="str">
            <v>+00:28,5</v>
          </cell>
          <cell r="J63">
            <v>5</v>
          </cell>
          <cell r="K63">
            <v>26</v>
          </cell>
        </row>
        <row r="64">
          <cell r="B64" t="str">
            <v>Бочарова Дарья</v>
          </cell>
          <cell r="C64" t="str">
            <v>Сдюсшор ногинск</v>
          </cell>
          <cell r="D64">
            <v>98</v>
          </cell>
          <cell r="E64">
            <v>2004</v>
          </cell>
          <cell r="F64">
            <v>1.4421296296296298E-3</v>
          </cell>
          <cell r="G64">
            <v>3.4444444444444444E-3</v>
          </cell>
          <cell r="H64">
            <v>5.40162037037037E-3</v>
          </cell>
          <cell r="I64" t="str">
            <v>+01:57,0</v>
          </cell>
          <cell r="J64">
            <v>6</v>
          </cell>
          <cell r="K64">
            <v>25</v>
          </cell>
        </row>
        <row r="69">
          <cell r="B69" t="str">
            <v>Легков Александр</v>
          </cell>
          <cell r="C69" t="str">
            <v>Москва</v>
          </cell>
          <cell r="D69">
            <v>178</v>
          </cell>
          <cell r="E69">
            <v>2004</v>
          </cell>
          <cell r="F69">
            <v>9.930555555555554E-4</v>
          </cell>
          <cell r="G69">
            <v>2.2430555555555554E-3</v>
          </cell>
          <cell r="H69">
            <v>3.5543981481481481E-3</v>
          </cell>
          <cell r="I69">
            <v>4.8333333333333336E-3</v>
          </cell>
          <cell r="J69" t="str">
            <v>+00:00,0</v>
          </cell>
          <cell r="K69">
            <v>1</v>
          </cell>
          <cell r="L69">
            <v>33</v>
          </cell>
        </row>
        <row r="70">
          <cell r="B70" t="str">
            <v>Шабанов Дмитрий</v>
          </cell>
          <cell r="C70" t="str">
            <v>ЮНЫЙ ЛЫЖНИК</v>
          </cell>
          <cell r="D70">
            <v>172</v>
          </cell>
          <cell r="E70">
            <v>2003</v>
          </cell>
          <cell r="F70">
            <v>1.0081018518518518E-3</v>
          </cell>
          <cell r="G70">
            <v>2.3807870370370367E-3</v>
          </cell>
          <cell r="H70">
            <v>3.7557870370370371E-3</v>
          </cell>
          <cell r="I70">
            <v>5.1192129629629634E-3</v>
          </cell>
          <cell r="J70" t="str">
            <v>+00:24,7</v>
          </cell>
          <cell r="K70">
            <v>2</v>
          </cell>
          <cell r="L70">
            <v>31</v>
          </cell>
        </row>
        <row r="71">
          <cell r="B71" t="str">
            <v>Кордубайло Михаил</v>
          </cell>
          <cell r="C71" t="str">
            <v>Юность Москвы - Спар</v>
          </cell>
          <cell r="D71">
            <v>173</v>
          </cell>
          <cell r="E71">
            <v>2003</v>
          </cell>
          <cell r="F71">
            <v>1.0219907407407406E-3</v>
          </cell>
          <cell r="G71">
            <v>2.4259259259259256E-3</v>
          </cell>
          <cell r="H71">
            <v>3.8148148148148147E-3</v>
          </cell>
          <cell r="I71">
            <v>5.2222222222222218E-3</v>
          </cell>
          <cell r="J71" t="str">
            <v>+00:33,6</v>
          </cell>
          <cell r="K71">
            <v>3</v>
          </cell>
          <cell r="L71">
            <v>29</v>
          </cell>
        </row>
        <row r="72">
          <cell r="B72" t="str">
            <v>Коробков Павел</v>
          </cell>
          <cell r="C72" t="str">
            <v>ЮНЫЙ ЛЫЖНИК</v>
          </cell>
          <cell r="D72">
            <v>179</v>
          </cell>
          <cell r="E72">
            <v>2003</v>
          </cell>
          <cell r="F72">
            <v>1.0162037037037038E-3</v>
          </cell>
          <cell r="G72">
            <v>2.4212962962962964E-3</v>
          </cell>
          <cell r="H72">
            <v>3.9004629629629632E-3</v>
          </cell>
          <cell r="I72">
            <v>5.3032407407407403E-3</v>
          </cell>
          <cell r="J72" t="str">
            <v>+00:40,6</v>
          </cell>
          <cell r="K72">
            <v>4</v>
          </cell>
          <cell r="L72">
            <v>27</v>
          </cell>
        </row>
        <row r="73">
          <cell r="B73" t="str">
            <v>Кобзарь Евгений</v>
          </cell>
          <cell r="C73" t="str">
            <v>СШ 93 на Можайке</v>
          </cell>
          <cell r="D73">
            <v>175</v>
          </cell>
          <cell r="E73">
            <v>2003</v>
          </cell>
          <cell r="F73">
            <v>1.0254629629629628E-3</v>
          </cell>
          <cell r="G73">
            <v>2.4571759259259256E-3</v>
          </cell>
          <cell r="H73">
            <v>3.9236111111111112E-3</v>
          </cell>
          <cell r="I73">
            <v>5.3483796296296291E-3</v>
          </cell>
          <cell r="J73" t="str">
            <v>+00:44,5</v>
          </cell>
          <cell r="K73">
            <v>5</v>
          </cell>
          <cell r="L73">
            <v>26</v>
          </cell>
        </row>
        <row r="74">
          <cell r="B74" t="str">
            <v>Сластин Владимир</v>
          </cell>
          <cell r="C74" t="str">
            <v>"ЛК ""Лидер"" Домоде</v>
          </cell>
          <cell r="D74">
            <v>171</v>
          </cell>
          <cell r="E74">
            <v>2003</v>
          </cell>
          <cell r="F74">
            <v>1.0543981481481483E-3</v>
          </cell>
          <cell r="G74">
            <v>2.4710648148148153E-3</v>
          </cell>
          <cell r="H74">
            <v>3.9513888888888888E-3</v>
          </cell>
          <cell r="I74">
            <v>5.4988425925925925E-3</v>
          </cell>
          <cell r="J74" t="str">
            <v>+00:57,5</v>
          </cell>
          <cell r="K74">
            <v>6</v>
          </cell>
          <cell r="L74">
            <v>25</v>
          </cell>
        </row>
        <row r="75">
          <cell r="B75" t="str">
            <v>Крюк Павел</v>
          </cell>
          <cell r="C75" t="str">
            <v>Юность Москвы Спарта</v>
          </cell>
          <cell r="D75">
            <v>174</v>
          </cell>
          <cell r="E75">
            <v>2003</v>
          </cell>
          <cell r="F75">
            <v>1.1006944444444443E-3</v>
          </cell>
          <cell r="G75">
            <v>2.6250000000000002E-3</v>
          </cell>
          <cell r="H75">
            <v>4.1527777777777778E-3</v>
          </cell>
          <cell r="I75">
            <v>5.6840277777777783E-3</v>
          </cell>
          <cell r="J75" t="str">
            <v>+01:13,5</v>
          </cell>
          <cell r="K75">
            <v>7</v>
          </cell>
          <cell r="L75">
            <v>24</v>
          </cell>
        </row>
        <row r="76">
          <cell r="B76" t="str">
            <v>Князюк Егор</v>
          </cell>
          <cell r="C76" t="str">
            <v>ЮНЫЙ ЛЫЖНИК</v>
          </cell>
          <cell r="D76">
            <v>181</v>
          </cell>
          <cell r="E76">
            <v>2003</v>
          </cell>
          <cell r="F76">
            <v>1.0925925925925925E-3</v>
          </cell>
          <cell r="G76">
            <v>2.6574074074074074E-3</v>
          </cell>
          <cell r="H76">
            <v>4.2766203703703707E-3</v>
          </cell>
          <cell r="I76">
            <v>5.8113425925925936E-3</v>
          </cell>
          <cell r="J76" t="str">
            <v>+01:24,5</v>
          </cell>
          <cell r="K76">
            <v>8</v>
          </cell>
          <cell r="L76">
            <v>23</v>
          </cell>
        </row>
        <row r="77">
          <cell r="B77" t="str">
            <v>Васильев Виктор</v>
          </cell>
          <cell r="C77" t="str">
            <v>Сдюсшор ногинск</v>
          </cell>
          <cell r="D77">
            <v>177</v>
          </cell>
          <cell r="E77">
            <v>2004</v>
          </cell>
          <cell r="F77">
            <v>1.2037037037037038E-3</v>
          </cell>
          <cell r="G77">
            <v>2.8136574074074075E-3</v>
          </cell>
          <cell r="H77">
            <v>4.4849537037037037E-3</v>
          </cell>
          <cell r="I77">
            <v>6.0972222222222218E-3</v>
          </cell>
          <cell r="J77" t="str">
            <v>+01:49,2</v>
          </cell>
          <cell r="K77">
            <v>9</v>
          </cell>
          <cell r="L77">
            <v>22</v>
          </cell>
        </row>
        <row r="78">
          <cell r="B78" t="str">
            <v>Красуленко Олег</v>
          </cell>
          <cell r="C78" t="str">
            <v>Трудовые резервы</v>
          </cell>
          <cell r="D78">
            <v>176</v>
          </cell>
          <cell r="E78">
            <v>2003</v>
          </cell>
          <cell r="F78">
            <v>1.1203703703703703E-3</v>
          </cell>
          <cell r="G78">
            <v>2.7303240740740743E-3</v>
          </cell>
          <cell r="H78">
            <v>4.5219907407407405E-3</v>
          </cell>
          <cell r="I78">
            <v>6.2418981481481483E-3</v>
          </cell>
          <cell r="J78" t="str">
            <v>+02:01,7</v>
          </cell>
          <cell r="K78">
            <v>10</v>
          </cell>
          <cell r="L78">
            <v>21</v>
          </cell>
        </row>
        <row r="83">
          <cell r="B83" t="str">
            <v>Макаров Павел</v>
          </cell>
          <cell r="C83" t="str">
            <v>Зел.СДЮСШОР Санкт-Пе</v>
          </cell>
          <cell r="D83">
            <v>162</v>
          </cell>
          <cell r="E83">
            <v>2002</v>
          </cell>
          <cell r="F83">
            <v>9.2013888888888885E-4</v>
          </cell>
          <cell r="G83">
            <v>2.2395833333333334E-3</v>
          </cell>
          <cell r="H83">
            <v>3.5810185185185181E-3</v>
          </cell>
          <cell r="I83">
            <v>4.9733796296296297E-3</v>
          </cell>
          <cell r="J83" t="str">
            <v>+00:00,0</v>
          </cell>
          <cell r="K83">
            <v>1</v>
          </cell>
          <cell r="L83">
            <v>33</v>
          </cell>
        </row>
        <row r="84">
          <cell r="B84" t="str">
            <v>Попков Даниил</v>
          </cell>
          <cell r="C84" t="str">
            <v>СШ 93 на Можайке</v>
          </cell>
          <cell r="D84">
            <v>165</v>
          </cell>
          <cell r="E84">
            <v>2001</v>
          </cell>
          <cell r="F84">
            <v>9.7337962962962959E-4</v>
          </cell>
          <cell r="G84">
            <v>2.3240740740740743E-3</v>
          </cell>
          <cell r="H84">
            <v>3.6898148148148146E-3</v>
          </cell>
          <cell r="I84">
            <v>5.0416666666666665E-3</v>
          </cell>
          <cell r="J84" t="str">
            <v>+00:05,9</v>
          </cell>
          <cell r="K84">
            <v>2</v>
          </cell>
          <cell r="L84">
            <v>31</v>
          </cell>
        </row>
        <row r="85">
          <cell r="B85" t="str">
            <v>Хромов Дмитрий</v>
          </cell>
          <cell r="C85" t="str">
            <v>Тринта</v>
          </cell>
          <cell r="D85">
            <v>161</v>
          </cell>
          <cell r="E85">
            <v>2002</v>
          </cell>
          <cell r="F85">
            <v>9.6759259259259248E-4</v>
          </cell>
          <cell r="G85">
            <v>2.3310185185185183E-3</v>
          </cell>
          <cell r="H85">
            <v>3.7071759259259258E-3</v>
          </cell>
          <cell r="I85">
            <v>5.1134259259259258E-3</v>
          </cell>
          <cell r="J85" t="str">
            <v>+00:12,1</v>
          </cell>
          <cell r="K85">
            <v>3</v>
          </cell>
          <cell r="L85">
            <v>29</v>
          </cell>
        </row>
        <row r="86">
          <cell r="B86" t="str">
            <v>Абубакиров Дмитрий</v>
          </cell>
          <cell r="C86" t="str">
            <v>Балакирево</v>
          </cell>
          <cell r="D86">
            <v>166</v>
          </cell>
          <cell r="E86">
            <v>2001</v>
          </cell>
          <cell r="F86">
            <v>9.7916666666666681E-4</v>
          </cell>
          <cell r="G86">
            <v>2.3587962962962959E-3</v>
          </cell>
          <cell r="H86">
            <v>3.8020833333333331E-3</v>
          </cell>
          <cell r="I86">
            <v>5.2453703703703699E-3</v>
          </cell>
          <cell r="J86" t="str">
            <v>+00:23,5</v>
          </cell>
          <cell r="K86">
            <v>4</v>
          </cell>
          <cell r="L86">
            <v>27</v>
          </cell>
        </row>
        <row r="87">
          <cell r="B87" t="str">
            <v>Господариков Матвей</v>
          </cell>
          <cell r="C87" t="str">
            <v>Зеленогорский ДЮСШОР</v>
          </cell>
          <cell r="D87">
            <v>164</v>
          </cell>
          <cell r="E87">
            <v>2002</v>
          </cell>
          <cell r="F87">
            <v>1.0185185185185186E-3</v>
          </cell>
          <cell r="G87">
            <v>2.4444444444444444E-3</v>
          </cell>
          <cell r="H87">
            <v>3.9317129629629632E-3</v>
          </cell>
          <cell r="I87">
            <v>5.4108796296296301E-3</v>
          </cell>
          <cell r="J87" t="str">
            <v>+00:37,8</v>
          </cell>
          <cell r="K87">
            <v>5</v>
          </cell>
          <cell r="L87">
            <v>26</v>
          </cell>
        </row>
        <row r="88">
          <cell r="B88" t="str">
            <v>Симонов Ярослав</v>
          </cell>
          <cell r="C88" t="str">
            <v>Тринта</v>
          </cell>
          <cell r="D88">
            <v>159</v>
          </cell>
          <cell r="E88">
            <v>2001</v>
          </cell>
          <cell r="F88">
            <v>1.0613425925925927E-3</v>
          </cell>
          <cell r="G88">
            <v>2.5277777777777777E-3</v>
          </cell>
          <cell r="H88">
            <v>4.0208333333333337E-3</v>
          </cell>
          <cell r="I88">
            <v>5.5000000000000005E-3</v>
          </cell>
          <cell r="J88" t="str">
            <v>+00:45,5</v>
          </cell>
          <cell r="K88">
            <v>6</v>
          </cell>
          <cell r="L88">
            <v>25</v>
          </cell>
        </row>
        <row r="89">
          <cell r="B89" t="str">
            <v>Огнев Артём</v>
          </cell>
          <cell r="C89" t="str">
            <v>Тринта</v>
          </cell>
          <cell r="D89">
            <v>163</v>
          </cell>
          <cell r="E89">
            <v>2002</v>
          </cell>
          <cell r="F89">
            <v>1.1076388888888891E-3</v>
          </cell>
          <cell r="G89">
            <v>2.6585648148148146E-3</v>
          </cell>
          <cell r="H89">
            <v>4.3136574074074075E-3</v>
          </cell>
          <cell r="I89">
            <v>5.944444444444444E-3</v>
          </cell>
          <cell r="J89" t="str">
            <v>+01:23,9</v>
          </cell>
          <cell r="K89">
            <v>7</v>
          </cell>
          <cell r="L89">
            <v>24</v>
          </cell>
        </row>
        <row r="90">
          <cell r="B90" t="str">
            <v>Федотов Фёдор</v>
          </cell>
          <cell r="C90" t="str">
            <v>Зеленоград</v>
          </cell>
          <cell r="D90">
            <v>160</v>
          </cell>
          <cell r="E90">
            <v>2001</v>
          </cell>
          <cell r="F90">
            <v>1.4374999999999998E-3</v>
          </cell>
          <cell r="G90">
            <v>3.5254629629629629E-3</v>
          </cell>
          <cell r="H90">
            <v>5.673611111111111E-3</v>
          </cell>
          <cell r="I90">
            <v>7.8449074074074081E-3</v>
          </cell>
          <cell r="J90" t="str">
            <v>+04:08,1</v>
          </cell>
          <cell r="K90">
            <v>8</v>
          </cell>
          <cell r="L90">
            <v>23</v>
          </cell>
        </row>
        <row r="119">
          <cell r="B119" t="str">
            <v>Незванов Юрий</v>
          </cell>
          <cell r="C119" t="str">
            <v>Сергиев-Посад</v>
          </cell>
          <cell r="D119">
            <v>321</v>
          </cell>
          <cell r="E119">
            <v>1962</v>
          </cell>
          <cell r="F119">
            <v>9.768518518518518E-4</v>
          </cell>
          <cell r="G119">
            <v>2.3124999999999999E-3</v>
          </cell>
          <cell r="H119">
            <v>3.6898148148148146E-3</v>
          </cell>
          <cell r="I119">
            <v>5.099537037037037E-3</v>
          </cell>
          <cell r="J119">
            <v>6.5254629629629629E-3</v>
          </cell>
          <cell r="K119">
            <v>7.9027777777777777E-3</v>
          </cell>
          <cell r="L119" t="str">
            <v>+00:00,0</v>
          </cell>
          <cell r="M119">
            <v>1</v>
          </cell>
          <cell r="N119">
            <v>33</v>
          </cell>
        </row>
        <row r="120">
          <cell r="B120" t="str">
            <v>Ильвовский Алексей</v>
          </cell>
          <cell r="C120" t="str">
            <v>Альфа-Битца / Москва</v>
          </cell>
          <cell r="D120">
            <v>415</v>
          </cell>
          <cell r="E120">
            <v>1961</v>
          </cell>
          <cell r="F120">
            <v>1.0104166666666666E-3</v>
          </cell>
          <cell r="G120">
            <v>2.3530092592592591E-3</v>
          </cell>
          <cell r="H120">
            <v>3.7152777777777774E-3</v>
          </cell>
          <cell r="I120">
            <v>5.115740740740741E-3</v>
          </cell>
          <cell r="J120">
            <v>6.5300925925925917E-3</v>
          </cell>
          <cell r="K120">
            <v>8.0185185185185186E-3</v>
          </cell>
          <cell r="L120">
            <v>1.1574074074074073E-4</v>
          </cell>
          <cell r="M120">
            <v>2</v>
          </cell>
          <cell r="N120">
            <v>31</v>
          </cell>
        </row>
        <row r="121">
          <cell r="B121" t="str">
            <v>Смирнов Андрей</v>
          </cell>
          <cell r="C121" t="str">
            <v>Краснознаменск</v>
          </cell>
          <cell r="D121">
            <v>311</v>
          </cell>
          <cell r="E121">
            <v>1966</v>
          </cell>
          <cell r="F121">
            <v>1.0104166666666666E-3</v>
          </cell>
          <cell r="G121">
            <v>2.3796296296296295E-3</v>
          </cell>
          <cell r="H121">
            <v>3.7824074074074075E-3</v>
          </cell>
          <cell r="I121">
            <v>5.2025462962962963E-3</v>
          </cell>
          <cell r="J121">
            <v>6.6284722222222222E-3</v>
          </cell>
          <cell r="K121">
            <v>8.0497685185185186E-3</v>
          </cell>
          <cell r="L121">
            <v>1.4699074074074072E-4</v>
          </cell>
          <cell r="M121">
            <v>3</v>
          </cell>
          <cell r="N121">
            <v>29</v>
          </cell>
        </row>
        <row r="122">
          <cell r="B122" t="str">
            <v>Марюков Сергей</v>
          </cell>
          <cell r="C122" t="str">
            <v>Редкино клб Марафоне</v>
          </cell>
          <cell r="D122">
            <v>316</v>
          </cell>
          <cell r="E122">
            <v>1961</v>
          </cell>
          <cell r="F122">
            <v>9.6064814814814808E-4</v>
          </cell>
          <cell r="G122">
            <v>2.2650462962962963E-3</v>
          </cell>
          <cell r="H122">
            <v>3.6261574074074074E-3</v>
          </cell>
          <cell r="I122">
            <v>5.1956018518518514E-3</v>
          </cell>
          <cell r="J122">
            <v>6.6168981481481469E-3</v>
          </cell>
          <cell r="K122">
            <v>8.1319444444444451E-3</v>
          </cell>
          <cell r="L122">
            <v>2.2916666666666669E-4</v>
          </cell>
          <cell r="M122">
            <v>4</v>
          </cell>
          <cell r="N122">
            <v>27</v>
          </cell>
        </row>
        <row r="123">
          <cell r="B123" t="str">
            <v>Соловьев Андрей</v>
          </cell>
          <cell r="C123" t="str">
            <v>г. Солнечногорск</v>
          </cell>
          <cell r="D123">
            <v>317</v>
          </cell>
          <cell r="E123">
            <v>1965</v>
          </cell>
          <cell r="F123">
            <v>1.0081018518518518E-3</v>
          </cell>
          <cell r="G123">
            <v>2.3958333333333336E-3</v>
          </cell>
          <cell r="H123">
            <v>3.8206018518518524E-3</v>
          </cell>
          <cell r="I123">
            <v>5.2638888888888883E-3</v>
          </cell>
          <cell r="J123">
            <v>6.7499999999999999E-3</v>
          </cell>
          <cell r="K123">
            <v>8.261574074074074E-3</v>
          </cell>
          <cell r="L123">
            <v>3.5879629629629635E-4</v>
          </cell>
          <cell r="M123">
            <v>5</v>
          </cell>
          <cell r="N123">
            <v>26</v>
          </cell>
        </row>
        <row r="124">
          <cell r="B124" t="str">
            <v>Шварц Михаил</v>
          </cell>
          <cell r="C124" t="str">
            <v>Москва</v>
          </cell>
          <cell r="D124">
            <v>312</v>
          </cell>
          <cell r="E124">
            <v>1961</v>
          </cell>
          <cell r="F124">
            <v>1.0416666666666667E-3</v>
          </cell>
          <cell r="G124">
            <v>2.4363425925925928E-3</v>
          </cell>
          <cell r="H124">
            <v>3.8842592592592596E-3</v>
          </cell>
          <cell r="I124">
            <v>5.3263888888888883E-3</v>
          </cell>
          <cell r="J124">
            <v>6.84375E-3</v>
          </cell>
          <cell r="K124">
            <v>8.3483796296296292E-3</v>
          </cell>
          <cell r="L124">
            <v>4.4560185185185192E-4</v>
          </cell>
          <cell r="M124">
            <v>6</v>
          </cell>
          <cell r="N124">
            <v>25</v>
          </cell>
        </row>
        <row r="125">
          <cell r="B125" t="str">
            <v>Хромов Сергей</v>
          </cell>
          <cell r="C125" t="str">
            <v>Экип центр Богданова</v>
          </cell>
          <cell r="D125">
            <v>314</v>
          </cell>
          <cell r="E125">
            <v>1959</v>
          </cell>
          <cell r="F125">
            <v>1.0775462962962963E-3</v>
          </cell>
          <cell r="G125">
            <v>2.5729166666666665E-3</v>
          </cell>
          <cell r="H125">
            <v>4.1064814814814809E-3</v>
          </cell>
          <cell r="I125">
            <v>5.7615740740740743E-3</v>
          </cell>
          <cell r="J125">
            <v>7.4270833333333333E-3</v>
          </cell>
          <cell r="K125">
            <v>9.028935185185185E-3</v>
          </cell>
          <cell r="L125">
            <v>1.1261574074074073E-3</v>
          </cell>
          <cell r="M125">
            <v>7</v>
          </cell>
          <cell r="N125">
            <v>24</v>
          </cell>
        </row>
        <row r="136">
          <cell r="B136" t="str">
            <v>Плотников Александр</v>
          </cell>
          <cell r="C136" t="str">
            <v>Санкт-Петербург</v>
          </cell>
          <cell r="D136">
            <v>228</v>
          </cell>
          <cell r="E136">
            <v>1951</v>
          </cell>
          <cell r="F136">
            <v>1.0358796296296297E-3</v>
          </cell>
          <cell r="G136">
            <v>2.4560185185185184E-3</v>
          </cell>
          <cell r="H136">
            <v>3.8773148148148143E-3</v>
          </cell>
          <cell r="I136">
            <v>5.3425925925925924E-3</v>
          </cell>
          <cell r="J136">
            <v>6.7280092592592591E-3</v>
          </cell>
          <cell r="K136" t="str">
            <v>+00:00,0</v>
          </cell>
          <cell r="L136">
            <v>1</v>
          </cell>
          <cell r="M136">
            <v>33</v>
          </cell>
        </row>
        <row r="137">
          <cell r="B137" t="str">
            <v>Морев Виктор</v>
          </cell>
          <cell r="C137" t="str">
            <v>Москва</v>
          </cell>
          <cell r="D137">
            <v>227</v>
          </cell>
          <cell r="E137">
            <v>1956</v>
          </cell>
          <cell r="F137">
            <v>1.0266203703703702E-3</v>
          </cell>
          <cell r="G137">
            <v>2.4351851851851852E-3</v>
          </cell>
          <cell r="H137">
            <v>3.8680555555555556E-3</v>
          </cell>
          <cell r="I137">
            <v>5.3136574074074067E-3</v>
          </cell>
          <cell r="J137">
            <v>6.7499999999999999E-3</v>
          </cell>
          <cell r="K137" t="str">
            <v>+00:01,9</v>
          </cell>
          <cell r="L137">
            <v>2</v>
          </cell>
          <cell r="M137">
            <v>31</v>
          </cell>
        </row>
        <row r="138">
          <cell r="B138" t="str">
            <v>Воронин Константин</v>
          </cell>
          <cell r="C138" t="str">
            <v>briko-maplus</v>
          </cell>
          <cell r="D138">
            <v>225</v>
          </cell>
          <cell r="E138">
            <v>1956</v>
          </cell>
          <cell r="F138">
            <v>1.0127314814814814E-3</v>
          </cell>
          <cell r="G138">
            <v>2.4432870370370372E-3</v>
          </cell>
          <cell r="H138">
            <v>3.9027777777777776E-3</v>
          </cell>
          <cell r="I138">
            <v>5.3657407407407404E-3</v>
          </cell>
          <cell r="J138">
            <v>6.82175925925926E-3</v>
          </cell>
          <cell r="K138" t="str">
            <v>+00:08,1</v>
          </cell>
          <cell r="L138">
            <v>3</v>
          </cell>
          <cell r="M138">
            <v>29</v>
          </cell>
        </row>
        <row r="139">
          <cell r="B139" t="str">
            <v>Кузякин Александр</v>
          </cell>
          <cell r="C139" t="str">
            <v>ГСОБ Лесная, Троицк.</v>
          </cell>
          <cell r="D139">
            <v>223</v>
          </cell>
          <cell r="E139">
            <v>1955</v>
          </cell>
          <cell r="F139">
            <v>1.0231481481481482E-3</v>
          </cell>
          <cell r="G139">
            <v>2.4664351851851852E-3</v>
          </cell>
          <cell r="H139">
            <v>3.9548611111111113E-3</v>
          </cell>
          <cell r="I139">
            <v>5.4652777777777781E-3</v>
          </cell>
          <cell r="J139">
            <v>6.9594907407407409E-3</v>
          </cell>
          <cell r="K139" t="str">
            <v>+00:20,0</v>
          </cell>
          <cell r="L139">
            <v>4</v>
          </cell>
          <cell r="M139">
            <v>27</v>
          </cell>
        </row>
        <row r="140">
          <cell r="B140" t="str">
            <v>Михаровский Влладимр</v>
          </cell>
          <cell r="C140" t="str">
            <v>Москва,лично</v>
          </cell>
          <cell r="D140">
            <v>226</v>
          </cell>
          <cell r="E140">
            <v>1956</v>
          </cell>
          <cell r="F140">
            <v>1.0451388888888889E-3</v>
          </cell>
          <cell r="G140">
            <v>2.5231481481481481E-3</v>
          </cell>
          <cell r="H140">
            <v>4.0381944444444441E-3</v>
          </cell>
          <cell r="I140">
            <v>5.5844907407407406E-3</v>
          </cell>
          <cell r="J140">
            <v>7.0960648148148155E-3</v>
          </cell>
          <cell r="K140" t="str">
            <v>+00:31,8</v>
          </cell>
          <cell r="L140">
            <v>5</v>
          </cell>
          <cell r="M140">
            <v>26</v>
          </cell>
        </row>
        <row r="141">
          <cell r="B141" t="str">
            <v>Абакумов Виктор</v>
          </cell>
          <cell r="C141" t="str">
            <v>Москва</v>
          </cell>
          <cell r="D141">
            <v>221</v>
          </cell>
          <cell r="E141">
            <v>1950</v>
          </cell>
          <cell r="F141">
            <v>1.1354166666666667E-3</v>
          </cell>
          <cell r="G141">
            <v>2.7592592592592595E-3</v>
          </cell>
          <cell r="H141">
            <v>4.409722222222222E-3</v>
          </cell>
          <cell r="I141">
            <v>6.0891203703703697E-3</v>
          </cell>
          <cell r="J141">
            <v>7.7557870370370367E-3</v>
          </cell>
          <cell r="K141" t="str">
            <v>+01:28,8</v>
          </cell>
          <cell r="L141">
            <v>6</v>
          </cell>
          <cell r="M141">
            <v>25</v>
          </cell>
        </row>
        <row r="142">
          <cell r="B142" t="str">
            <v>Носов Владимир</v>
          </cell>
          <cell r="C142" t="str">
            <v>г. Солнечногорск</v>
          </cell>
          <cell r="D142">
            <v>229</v>
          </cell>
          <cell r="E142">
            <v>1948</v>
          </cell>
          <cell r="F142">
            <v>1.1747685185185186E-3</v>
          </cell>
          <cell r="G142">
            <v>2.8182870370370371E-3</v>
          </cell>
          <cell r="H142">
            <v>4.4629629629629628E-3</v>
          </cell>
          <cell r="I142">
            <v>6.1400462962962962E-3</v>
          </cell>
          <cell r="J142">
            <v>7.7719907407407399E-3</v>
          </cell>
          <cell r="K142" t="str">
            <v>+01:30,2</v>
          </cell>
          <cell r="L142">
            <v>7</v>
          </cell>
          <cell r="M142">
            <v>24</v>
          </cell>
        </row>
        <row r="143">
          <cell r="B143" t="str">
            <v>Кирст Николай</v>
          </cell>
          <cell r="C143" t="str">
            <v>Манжосов</v>
          </cell>
          <cell r="D143">
            <v>224</v>
          </cell>
          <cell r="E143">
            <v>1956</v>
          </cell>
          <cell r="F143">
            <v>1.1736111111111112E-3</v>
          </cell>
          <cell r="G143">
            <v>2.8287037037037035E-3</v>
          </cell>
          <cell r="H143">
            <v>4.5277777777777773E-3</v>
          </cell>
          <cell r="I143">
            <v>6.3784722222222229E-3</v>
          </cell>
          <cell r="J143">
            <v>8.2129629629629618E-3</v>
          </cell>
          <cell r="K143" t="str">
            <v>+02:08,3</v>
          </cell>
          <cell r="L143">
            <v>8</v>
          </cell>
          <cell r="M143">
            <v>23</v>
          </cell>
        </row>
        <row r="144">
          <cell r="B144" t="str">
            <v>Зарецкий Александр</v>
          </cell>
          <cell r="C144" t="str">
            <v>клуб Манжосов / Моск</v>
          </cell>
          <cell r="D144">
            <v>222</v>
          </cell>
          <cell r="E144">
            <v>1947</v>
          </cell>
          <cell r="F144">
            <v>1.2708333333333335E-3</v>
          </cell>
          <cell r="G144">
            <v>3.1226851851851854E-3</v>
          </cell>
          <cell r="H144">
            <v>4.9363425925925929E-3</v>
          </cell>
          <cell r="I144">
            <v>6.8020833333333336E-3</v>
          </cell>
          <cell r="J144">
            <v>8.5925925925925926E-3</v>
          </cell>
          <cell r="K144" t="str">
            <v>+02:41,1</v>
          </cell>
          <cell r="L144">
            <v>9</v>
          </cell>
          <cell r="M144">
            <v>22</v>
          </cell>
        </row>
        <row r="160">
          <cell r="B160" t="str">
            <v>Малков Николай</v>
          </cell>
          <cell r="C160" t="str">
            <v>ПыхТим</v>
          </cell>
          <cell r="D160">
            <v>456</v>
          </cell>
          <cell r="E160">
            <v>1983</v>
          </cell>
          <cell r="F160">
            <v>2.3356481481481479E-3</v>
          </cell>
          <cell r="G160">
            <v>5.1064814814814818E-3</v>
          </cell>
          <cell r="H160">
            <v>7.8263888888888879E-3</v>
          </cell>
          <cell r="I160">
            <v>1.0581018518518517E-2</v>
          </cell>
          <cell r="J160" t="str">
            <v>+00:00,0</v>
          </cell>
          <cell r="K160">
            <v>1</v>
          </cell>
          <cell r="L160">
            <v>33</v>
          </cell>
        </row>
        <row r="161">
          <cell r="B161" t="str">
            <v>Никельс Дмитрий</v>
          </cell>
          <cell r="C161" t="str">
            <v>Nikels Team / Team KvPl</v>
          </cell>
          <cell r="D161">
            <v>451</v>
          </cell>
          <cell r="E161">
            <v>1990</v>
          </cell>
          <cell r="F161">
            <v>2.5254629629629629E-3</v>
          </cell>
          <cell r="G161">
            <v>5.3946759259259269E-3</v>
          </cell>
          <cell r="H161">
            <v>8.2372685185185188E-3</v>
          </cell>
          <cell r="I161">
            <v>1.1048611111111111E-2</v>
          </cell>
          <cell r="J161" t="str">
            <v>+00:40,4</v>
          </cell>
          <cell r="K161">
            <v>2</v>
          </cell>
          <cell r="L161">
            <v>31</v>
          </cell>
        </row>
        <row r="162">
          <cell r="B162" t="str">
            <v>Нилов Константин</v>
          </cell>
          <cell r="C162" t="str">
            <v>Nikels Team</v>
          </cell>
          <cell r="D162">
            <v>457</v>
          </cell>
          <cell r="E162">
            <v>1980</v>
          </cell>
          <cell r="F162">
            <v>2.6759259259259258E-3</v>
          </cell>
          <cell r="G162">
            <v>5.8472222222222224E-3</v>
          </cell>
          <cell r="H162">
            <v>9.0567129629629626E-3</v>
          </cell>
          <cell r="I162">
            <v>1.2194444444444444E-2</v>
          </cell>
          <cell r="J162" t="str">
            <v>+02:19,4</v>
          </cell>
          <cell r="K162">
            <v>3</v>
          </cell>
          <cell r="L162">
            <v>29</v>
          </cell>
        </row>
        <row r="163">
          <cell r="B163" t="str">
            <v>Анфилов Александр</v>
          </cell>
          <cell r="C163" t="str">
            <v>Москва</v>
          </cell>
          <cell r="D163">
            <v>455</v>
          </cell>
          <cell r="E163">
            <v>1977</v>
          </cell>
          <cell r="F163">
            <v>2.515046296296296E-3</v>
          </cell>
          <cell r="G163">
            <v>5.6412037037037038E-3</v>
          </cell>
          <cell r="H163">
            <v>9.013888888888889E-3</v>
          </cell>
          <cell r="I163">
            <v>1.2443287037037037E-2</v>
          </cell>
          <cell r="J163" t="str">
            <v>+02:40,9</v>
          </cell>
          <cell r="K163">
            <v>4</v>
          </cell>
          <cell r="L163">
            <v>27</v>
          </cell>
        </row>
        <row r="164">
          <cell r="B164" t="str">
            <v>Шишкин Алексей</v>
          </cell>
          <cell r="C164" t="str">
            <v>"АК ""Сибирь"""</v>
          </cell>
          <cell r="D164">
            <v>454</v>
          </cell>
          <cell r="E164">
            <v>1980</v>
          </cell>
          <cell r="F164">
            <v>2.8043981481481479E-3</v>
          </cell>
          <cell r="G164">
            <v>6.3194444444444444E-3</v>
          </cell>
          <cell r="H164">
            <v>9.9826388888888899E-3</v>
          </cell>
          <cell r="I164">
            <v>1.3561342592592592E-2</v>
          </cell>
          <cell r="J164" t="str">
            <v>+04:17,5</v>
          </cell>
          <cell r="K164">
            <v>5</v>
          </cell>
          <cell r="L164">
            <v>26</v>
          </cell>
        </row>
        <row r="169">
          <cell r="B169" t="str">
            <v>Щепёткин Алексей</v>
          </cell>
          <cell r="C169" t="str">
            <v>triskirun.ru Москва</v>
          </cell>
          <cell r="D169">
            <v>469</v>
          </cell>
          <cell r="E169">
            <v>1968</v>
          </cell>
          <cell r="F169">
            <v>2.3726851851851851E-3</v>
          </cell>
          <cell r="G169">
            <v>5.1400462962962962E-3</v>
          </cell>
          <cell r="H169">
            <v>7.9560185185185185E-3</v>
          </cell>
          <cell r="I169">
            <v>1.080324074074074E-2</v>
          </cell>
          <cell r="J169" t="str">
            <v>+00:00,0</v>
          </cell>
          <cell r="K169">
            <v>1</v>
          </cell>
          <cell r="L169">
            <v>33</v>
          </cell>
        </row>
        <row r="170">
          <cell r="B170" t="str">
            <v>Есаков Сергей</v>
          </cell>
          <cell r="C170" t="str">
            <v>"СК ""Посейдон"""</v>
          </cell>
          <cell r="D170">
            <v>472</v>
          </cell>
          <cell r="E170">
            <v>1967</v>
          </cell>
          <cell r="F170">
            <v>2.3229166666666663E-3</v>
          </cell>
          <cell r="G170">
            <v>5.1435185185185186E-3</v>
          </cell>
          <cell r="H170">
            <v>8.0752314814814818E-3</v>
          </cell>
          <cell r="I170">
            <v>1.1081018518518518E-2</v>
          </cell>
          <cell r="J170" t="str">
            <v>+00:24,0</v>
          </cell>
          <cell r="K170">
            <v>2</v>
          </cell>
          <cell r="L170">
            <v>31</v>
          </cell>
        </row>
        <row r="171">
          <cell r="B171" t="str">
            <v>Есаков Игорь</v>
          </cell>
          <cell r="C171" t="str">
            <v>"СК ""Посейдон"""</v>
          </cell>
          <cell r="D171">
            <v>470</v>
          </cell>
          <cell r="E171">
            <v>1969</v>
          </cell>
          <cell r="F171">
            <v>2.4826388888888888E-3</v>
          </cell>
          <cell r="G171">
            <v>5.4780092592592597E-3</v>
          </cell>
          <cell r="H171">
            <v>8.5266203703703702E-3</v>
          </cell>
          <cell r="I171">
            <v>1.1542824074074073E-2</v>
          </cell>
          <cell r="J171" t="str">
            <v>+01:03,9</v>
          </cell>
          <cell r="K171">
            <v>3</v>
          </cell>
          <cell r="L171">
            <v>29</v>
          </cell>
        </row>
        <row r="172">
          <cell r="B172" t="str">
            <v>Старков Олег</v>
          </cell>
          <cell r="C172" t="str">
            <v>ABST</v>
          </cell>
          <cell r="D172">
            <v>465</v>
          </cell>
          <cell r="E172">
            <v>1970</v>
          </cell>
          <cell r="F172">
            <v>2.4907407407407408E-3</v>
          </cell>
          <cell r="G172">
            <v>5.5173611111111118E-3</v>
          </cell>
          <cell r="H172">
            <v>8.7002314814814807E-3</v>
          </cell>
          <cell r="I172">
            <v>1.1965277777777778E-2</v>
          </cell>
          <cell r="J172" t="str">
            <v>+01:40,4</v>
          </cell>
          <cell r="K172">
            <v>4</v>
          </cell>
          <cell r="L172">
            <v>27</v>
          </cell>
        </row>
        <row r="173">
          <cell r="B173" t="str">
            <v>Журавлев Денис</v>
          </cell>
          <cell r="C173" t="str">
            <v>ФЛГБ Зеленоград</v>
          </cell>
          <cell r="D173">
            <v>468</v>
          </cell>
          <cell r="E173">
            <v>1970</v>
          </cell>
          <cell r="F173">
            <v>2.5613425925925929E-3</v>
          </cell>
          <cell r="G173">
            <v>5.6157407407407406E-3</v>
          </cell>
          <cell r="H173">
            <v>8.8009259259259256E-3</v>
          </cell>
          <cell r="I173">
            <v>1.196875E-2</v>
          </cell>
          <cell r="J173" t="str">
            <v>+01:40,7</v>
          </cell>
          <cell r="K173">
            <v>5</v>
          </cell>
          <cell r="L173">
            <v>26</v>
          </cell>
        </row>
        <row r="174">
          <cell r="B174" t="str">
            <v>Акимов Анбрей</v>
          </cell>
          <cell r="C174" t="str">
            <v>Лотос</v>
          </cell>
          <cell r="D174">
            <v>474</v>
          </cell>
          <cell r="E174">
            <v>1970</v>
          </cell>
          <cell r="F174">
            <v>2.5034722222222225E-3</v>
          </cell>
          <cell r="G174">
            <v>5.4791666666666669E-3</v>
          </cell>
          <cell r="H174">
            <v>8.6712962962962967E-3</v>
          </cell>
          <cell r="I174">
            <v>1.2025462962962962E-2</v>
          </cell>
          <cell r="J174" t="str">
            <v>+01:45,6</v>
          </cell>
          <cell r="K174">
            <v>6</v>
          </cell>
          <cell r="L174">
            <v>25</v>
          </cell>
        </row>
        <row r="175">
          <cell r="B175" t="str">
            <v>Литвинов Евгений</v>
          </cell>
          <cell r="C175" t="str">
            <v>KV+Team/Point Fitnes</v>
          </cell>
          <cell r="D175">
            <v>464</v>
          </cell>
          <cell r="E175">
            <v>1968</v>
          </cell>
          <cell r="F175">
            <v>2.5023148148148149E-3</v>
          </cell>
          <cell r="G175">
            <v>5.5787037037037038E-3</v>
          </cell>
          <cell r="H175">
            <v>8.8854166666666665E-3</v>
          </cell>
          <cell r="I175">
            <v>1.2180555555555556E-2</v>
          </cell>
          <cell r="J175" t="str">
            <v>+01:59,0</v>
          </cell>
          <cell r="K175">
            <v>7</v>
          </cell>
          <cell r="L175">
            <v>24</v>
          </cell>
        </row>
        <row r="176">
          <cell r="B176" t="str">
            <v>Смольянинов Андрей</v>
          </cell>
          <cell r="C176" t="str">
            <v>Братцево</v>
          </cell>
          <cell r="D176">
            <v>473</v>
          </cell>
          <cell r="E176">
            <v>1972</v>
          </cell>
          <cell r="F176">
            <v>2.7615740740740743E-3</v>
          </cell>
          <cell r="G176">
            <v>6.062500000000001E-3</v>
          </cell>
          <cell r="H176">
            <v>9.4456018518518526E-3</v>
          </cell>
          <cell r="I176">
            <v>1.2969907407407407E-2</v>
          </cell>
          <cell r="J176" t="str">
            <v>+03:07,2</v>
          </cell>
          <cell r="K176">
            <v>8</v>
          </cell>
          <cell r="L176">
            <v>23</v>
          </cell>
        </row>
        <row r="177">
          <cell r="B177" t="str">
            <v>Быков Евгений</v>
          </cell>
          <cell r="C177" t="str">
            <v>Москва</v>
          </cell>
          <cell r="D177">
            <v>475</v>
          </cell>
          <cell r="E177">
            <v>1970</v>
          </cell>
          <cell r="F177">
            <v>3.0879629629629625E-3</v>
          </cell>
          <cell r="G177">
            <v>6.4074074074074068E-3</v>
          </cell>
          <cell r="H177">
            <v>9.7696759259259264E-3</v>
          </cell>
          <cell r="I177">
            <v>1.3244212962962963E-2</v>
          </cell>
          <cell r="J177" t="str">
            <v>+03:30,9</v>
          </cell>
          <cell r="K177">
            <v>9</v>
          </cell>
          <cell r="L177">
            <v>22</v>
          </cell>
        </row>
        <row r="178">
          <cell r="B178" t="str">
            <v>Зябрев Сергей</v>
          </cell>
          <cell r="C178" t="str">
            <v>Москва</v>
          </cell>
          <cell r="D178">
            <v>466</v>
          </cell>
          <cell r="E178">
            <v>1974</v>
          </cell>
          <cell r="F178">
            <v>2.9282407407407412E-3</v>
          </cell>
          <cell r="G178">
            <v>6.4814814814814813E-3</v>
          </cell>
          <cell r="H178">
            <v>1.0201388888888888E-2</v>
          </cell>
          <cell r="I178">
            <v>1.3947916666666666E-2</v>
          </cell>
          <cell r="J178" t="str">
            <v>+04:31,7</v>
          </cell>
          <cell r="K178">
            <v>10</v>
          </cell>
          <cell r="L178">
            <v>21</v>
          </cell>
        </row>
      </sheetData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алификация"/>
      <sheetName val="Финал"/>
    </sheetNames>
    <sheetDataSet>
      <sheetData sheetId="0"/>
      <sheetData sheetId="1">
        <row r="13">
          <cell r="B13" t="str">
            <v>Широкова Александра</v>
          </cell>
          <cell r="C13" t="str">
            <v>Трудовые резервы</v>
          </cell>
          <cell r="D13">
            <v>106</v>
          </cell>
          <cell r="E13">
            <v>2007</v>
          </cell>
          <cell r="F13" t="str">
            <v>финал А</v>
          </cell>
          <cell r="G13">
            <v>33</v>
          </cell>
        </row>
        <row r="14">
          <cell r="B14" t="str">
            <v>Крюк Алена</v>
          </cell>
          <cell r="C14" t="str">
            <v>Юность Москвы Спарта</v>
          </cell>
          <cell r="D14">
            <v>105</v>
          </cell>
          <cell r="E14">
            <v>2008</v>
          </cell>
          <cell r="F14" t="str">
            <v>финал Б</v>
          </cell>
          <cell r="G14">
            <v>31</v>
          </cell>
        </row>
        <row r="15">
          <cell r="B15" t="str">
            <v>Мурзакова Анастасия</v>
          </cell>
          <cell r="C15" t="str">
            <v>ДЮСШ Кольчугино</v>
          </cell>
          <cell r="D15">
            <v>104</v>
          </cell>
          <cell r="E15">
            <v>2009</v>
          </cell>
          <cell r="F15" t="str">
            <v>финал Б</v>
          </cell>
          <cell r="G15">
            <v>29</v>
          </cell>
        </row>
        <row r="16">
          <cell r="B16" t="str">
            <v>Крюкова Надежда</v>
          </cell>
          <cell r="C16" t="str">
            <v>Краснознаменск</v>
          </cell>
          <cell r="D16">
            <v>108</v>
          </cell>
          <cell r="E16">
            <v>2010</v>
          </cell>
          <cell r="F16" t="str">
            <v>1/2 финала</v>
          </cell>
          <cell r="G16">
            <v>27</v>
          </cell>
        </row>
        <row r="17">
          <cell r="B17" t="str">
            <v>Мухаметова Алина</v>
          </cell>
          <cell r="C17" t="str">
            <v>Трудовые резервы</v>
          </cell>
          <cell r="D17">
            <v>107</v>
          </cell>
          <cell r="E17">
            <v>2008</v>
          </cell>
          <cell r="F17" t="str">
            <v>1/2 финала</v>
          </cell>
          <cell r="G17">
            <v>26</v>
          </cell>
        </row>
        <row r="18">
          <cell r="B18" t="str">
            <v>Бирюкова Варвара</v>
          </cell>
          <cell r="C18" t="str">
            <v>Трудовые резервы</v>
          </cell>
          <cell r="D18">
            <v>109</v>
          </cell>
          <cell r="E18">
            <v>2013</v>
          </cell>
          <cell r="F18" t="str">
            <v>1/2 финала</v>
          </cell>
          <cell r="G18">
            <v>25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9">
          <cell r="B9" t="str">
            <v>Лапшов Илья</v>
          </cell>
          <cell r="C9" t="str">
            <v>Зоркий</v>
          </cell>
          <cell r="D9">
            <v>10</v>
          </cell>
          <cell r="E9">
            <v>2007</v>
          </cell>
          <cell r="F9">
            <v>5.9560185185185176E-3</v>
          </cell>
          <cell r="G9">
            <v>33</v>
          </cell>
        </row>
        <row r="10">
          <cell r="B10" t="str">
            <v>Березин Александр</v>
          </cell>
          <cell r="C10" t="str">
            <v>Москва (лично)</v>
          </cell>
          <cell r="D10">
            <v>12</v>
          </cell>
          <cell r="E10">
            <v>2009</v>
          </cell>
          <cell r="F10">
            <v>6.0729166666666666E-3</v>
          </cell>
          <cell r="G10">
            <v>31</v>
          </cell>
        </row>
        <row r="11">
          <cell r="B11" t="str">
            <v>Сластин Николай</v>
          </cell>
          <cell r="C11" t="str">
            <v>"ЛК ""Лидер"" Домоде</v>
          </cell>
          <cell r="D11">
            <v>14</v>
          </cell>
          <cell r="E11">
            <v>2008</v>
          </cell>
          <cell r="F11">
            <v>6.7129629629629622E-3</v>
          </cell>
          <cell r="G11">
            <v>29</v>
          </cell>
        </row>
        <row r="12">
          <cell r="B12" t="str">
            <v>Колодинский Андрей</v>
          </cell>
          <cell r="C12" t="str">
            <v>Кольчугино</v>
          </cell>
          <cell r="D12">
            <v>9</v>
          </cell>
          <cell r="E12">
            <v>2008</v>
          </cell>
          <cell r="F12">
            <v>8.1956018518518515E-3</v>
          </cell>
          <cell r="G12">
            <v>27</v>
          </cell>
        </row>
        <row r="13">
          <cell r="B13" t="str">
            <v>Картавкин Степан</v>
          </cell>
          <cell r="C13" t="str">
            <v>ДЮСШ Кольчугино</v>
          </cell>
          <cell r="D13">
            <v>11</v>
          </cell>
          <cell r="E13">
            <v>2009</v>
          </cell>
          <cell r="F13">
            <v>9.8402777777777777E-3</v>
          </cell>
          <cell r="G13">
            <v>26</v>
          </cell>
        </row>
        <row r="17">
          <cell r="B17" t="str">
            <v>Широкова Александра</v>
          </cell>
          <cell r="C17" t="str">
            <v>Трудовые резервы</v>
          </cell>
          <cell r="D17">
            <v>23</v>
          </cell>
          <cell r="E17">
            <v>2007</v>
          </cell>
          <cell r="F17">
            <v>5.6087962962962958E-3</v>
          </cell>
          <cell r="G17">
            <v>33</v>
          </cell>
        </row>
        <row r="18">
          <cell r="B18" t="str">
            <v>Крюкова Мария</v>
          </cell>
          <cell r="C18" t="str">
            <v>Краснознаменск</v>
          </cell>
          <cell r="D18">
            <v>25</v>
          </cell>
          <cell r="E18">
            <v>2008</v>
          </cell>
          <cell r="F18">
            <v>5.6620370370370357E-3</v>
          </cell>
          <cell r="G18" t="str">
            <v>-</v>
          </cell>
        </row>
        <row r="19">
          <cell r="B19" t="str">
            <v>Крюк Алёна</v>
          </cell>
          <cell r="C19" t="str">
            <v>Юность Москвы Спарта</v>
          </cell>
          <cell r="D19">
            <v>22</v>
          </cell>
          <cell r="E19">
            <v>2008</v>
          </cell>
          <cell r="F19">
            <v>5.9062500000000009E-3</v>
          </cell>
          <cell r="G19">
            <v>31</v>
          </cell>
        </row>
        <row r="20">
          <cell r="B20" t="str">
            <v>Мурзакова Анастасия</v>
          </cell>
          <cell r="C20" t="str">
            <v>ДЮСШ Кольчугино</v>
          </cell>
          <cell r="D20">
            <v>24</v>
          </cell>
          <cell r="E20">
            <v>2009</v>
          </cell>
          <cell r="F20">
            <v>6.4548611111111117E-3</v>
          </cell>
          <cell r="G20">
            <v>29</v>
          </cell>
        </row>
        <row r="21">
          <cell r="B21" t="str">
            <v>Завалина Мария</v>
          </cell>
          <cell r="C21" t="str">
            <v>ДЮСШ Кольчугино</v>
          </cell>
          <cell r="D21">
            <v>27</v>
          </cell>
          <cell r="E21">
            <v>2008</v>
          </cell>
          <cell r="F21">
            <v>7.2187499999999995E-3</v>
          </cell>
          <cell r="G21">
            <v>27</v>
          </cell>
        </row>
        <row r="22">
          <cell r="B22" t="str">
            <v>Крюкова Надежда</v>
          </cell>
          <cell r="C22" t="str">
            <v>Краснознаменск</v>
          </cell>
          <cell r="D22">
            <v>28</v>
          </cell>
          <cell r="E22">
            <v>2010</v>
          </cell>
          <cell r="F22">
            <v>7.3877314814814812E-3</v>
          </cell>
          <cell r="G22">
            <v>26</v>
          </cell>
        </row>
        <row r="26">
          <cell r="B26" t="str">
            <v>Миронова Екатерина</v>
          </cell>
          <cell r="C26" t="str">
            <v>ДЮСШ Кольчугино</v>
          </cell>
          <cell r="D26">
            <v>15</v>
          </cell>
          <cell r="E26">
            <v>2005</v>
          </cell>
          <cell r="F26">
            <v>5.1134259259259258E-3</v>
          </cell>
          <cell r="G26">
            <v>33</v>
          </cell>
        </row>
        <row r="27">
          <cell r="B27" t="str">
            <v>Барабаш Мария</v>
          </cell>
          <cell r="C27" t="str">
            <v>Самбо-70</v>
          </cell>
          <cell r="D27">
            <v>19</v>
          </cell>
          <cell r="E27">
            <v>2005</v>
          </cell>
          <cell r="F27">
            <v>5.2488425925925931E-3</v>
          </cell>
          <cell r="G27">
            <v>31</v>
          </cell>
        </row>
        <row r="28">
          <cell r="B28" t="str">
            <v>Князькова Алина</v>
          </cell>
          <cell r="C28" t="str">
            <v>ДЮСШ Кольчугино</v>
          </cell>
          <cell r="D28">
            <v>17</v>
          </cell>
          <cell r="E28">
            <v>2006</v>
          </cell>
          <cell r="F28">
            <v>5.5763888888888885E-3</v>
          </cell>
          <cell r="G28">
            <v>29</v>
          </cell>
        </row>
        <row r="29">
          <cell r="B29" t="str">
            <v>Абдуллаева Алина</v>
          </cell>
          <cell r="C29" t="str">
            <v>Дюсш краснознаменск</v>
          </cell>
          <cell r="D29">
            <v>20</v>
          </cell>
          <cell r="E29">
            <v>2006</v>
          </cell>
          <cell r="F29">
            <v>6.8414351851851856E-3</v>
          </cell>
          <cell r="G29">
            <v>27</v>
          </cell>
        </row>
        <row r="30">
          <cell r="B30" t="str">
            <v>Сластина Екатерина</v>
          </cell>
          <cell r="C30" t="str">
            <v>"ЛК ""Лидер"" Домоде</v>
          </cell>
          <cell r="D30">
            <v>16</v>
          </cell>
          <cell r="E30">
            <v>2006</v>
          </cell>
          <cell r="F30">
            <v>7.3900462962962973E-3</v>
          </cell>
          <cell r="G30">
            <v>26</v>
          </cell>
        </row>
        <row r="31">
          <cell r="B31" t="str">
            <v>Бардакова Ульяна</v>
          </cell>
          <cell r="C31" t="str">
            <v>ДЮСШ/г.Кольчугино</v>
          </cell>
          <cell r="D31">
            <v>21</v>
          </cell>
          <cell r="E31">
            <v>2006</v>
          </cell>
          <cell r="F31">
            <v>7.5150462962962966E-3</v>
          </cell>
          <cell r="G31">
            <v>25</v>
          </cell>
        </row>
        <row r="32">
          <cell r="B32" t="str">
            <v>Сабакина Анна</v>
          </cell>
          <cell r="C32" t="str">
            <v>ЮНЫЙ ЛЫЖНИК</v>
          </cell>
          <cell r="D32">
            <v>18</v>
          </cell>
          <cell r="E32">
            <v>2006</v>
          </cell>
          <cell r="F32">
            <v>1.2280092592592592E-2</v>
          </cell>
          <cell r="G32">
            <v>24</v>
          </cell>
        </row>
        <row r="36">
          <cell r="B36" t="str">
            <v>Копчёнов Вячеслав</v>
          </cell>
          <cell r="C36" t="str">
            <v>ДЮСШ Кольчугино</v>
          </cell>
          <cell r="D36">
            <v>6</v>
          </cell>
          <cell r="E36">
            <v>2005</v>
          </cell>
          <cell r="F36">
            <v>4.6087962962962966E-3</v>
          </cell>
          <cell r="G36">
            <v>33</v>
          </cell>
        </row>
        <row r="37">
          <cell r="B37" t="str">
            <v>Батуев Арсений</v>
          </cell>
          <cell r="C37" t="str">
            <v>ЦСКА, Одинцово</v>
          </cell>
          <cell r="D37">
            <v>5</v>
          </cell>
          <cell r="E37">
            <v>2005</v>
          </cell>
          <cell r="F37">
            <v>5.0868055555555554E-3</v>
          </cell>
          <cell r="G37">
            <v>31</v>
          </cell>
        </row>
        <row r="38">
          <cell r="B38" t="str">
            <v>Забродин Кирилл</v>
          </cell>
          <cell r="C38" t="str">
            <v>ДЮСШ Кольчугино</v>
          </cell>
          <cell r="D38">
            <v>8</v>
          </cell>
          <cell r="E38">
            <v>2006</v>
          </cell>
          <cell r="F38">
            <v>5.2141203703703698E-3</v>
          </cell>
          <cell r="G38">
            <v>29</v>
          </cell>
        </row>
        <row r="39">
          <cell r="B39" t="str">
            <v>Сонин Михаил</v>
          </cell>
          <cell r="C39" t="str">
            <v>ДЮСШ Краснознаменск</v>
          </cell>
          <cell r="D39">
            <v>1</v>
          </cell>
          <cell r="E39">
            <v>2006</v>
          </cell>
          <cell r="F39">
            <v>5.2777777777777771E-3</v>
          </cell>
          <cell r="G39">
            <v>27</v>
          </cell>
        </row>
        <row r="40">
          <cell r="B40" t="str">
            <v>Котиков Илья</v>
          </cell>
          <cell r="C40" t="str">
            <v>ДЮСШ Кольчугино</v>
          </cell>
          <cell r="D40">
            <v>2</v>
          </cell>
          <cell r="E40">
            <v>2005</v>
          </cell>
          <cell r="F40">
            <v>5.4432870370370373E-3</v>
          </cell>
          <cell r="G40">
            <v>26</v>
          </cell>
        </row>
        <row r="41">
          <cell r="B41" t="str">
            <v>Куликов Павел</v>
          </cell>
          <cell r="C41" t="str">
            <v>ДЮСШ  Кольчугино</v>
          </cell>
          <cell r="D41">
            <v>3</v>
          </cell>
          <cell r="E41">
            <v>2006</v>
          </cell>
          <cell r="F41">
            <v>5.4479166666666669E-3</v>
          </cell>
          <cell r="G41">
            <v>25</v>
          </cell>
        </row>
        <row r="42">
          <cell r="B42" t="str">
            <v>Ефимов Дмитрий</v>
          </cell>
          <cell r="C42" t="str">
            <v>ДЮСШ Кольчугино</v>
          </cell>
          <cell r="D42">
            <v>4</v>
          </cell>
          <cell r="E42">
            <v>2005</v>
          </cell>
          <cell r="F42">
            <v>5.6909722222222223E-3</v>
          </cell>
          <cell r="G42">
            <v>24</v>
          </cell>
        </row>
        <row r="43">
          <cell r="B43" t="str">
            <v>Абубакиров Максим</v>
          </cell>
          <cell r="C43" t="str">
            <v>Балакирево</v>
          </cell>
          <cell r="D43">
            <v>29</v>
          </cell>
          <cell r="E43">
            <v>2005</v>
          </cell>
          <cell r="F43">
            <v>6.3263888888888883E-3</v>
          </cell>
          <cell r="G43">
            <v>23</v>
          </cell>
        </row>
        <row r="51">
          <cell r="B51" t="str">
            <v>Шабанов Дмитрий</v>
          </cell>
          <cell r="C51" t="str">
            <v>ЮНЫЙ ЛЫЖНИК</v>
          </cell>
          <cell r="D51">
            <v>51</v>
          </cell>
          <cell r="E51">
            <v>2003</v>
          </cell>
          <cell r="F51">
            <v>4.40162037037037E-3</v>
          </cell>
          <cell r="G51">
            <v>9.1296296296296299E-3</v>
          </cell>
          <cell r="H51">
            <v>33</v>
          </cell>
        </row>
        <row r="52">
          <cell r="B52" t="str">
            <v>Степанов Константин</v>
          </cell>
          <cell r="C52" t="str">
            <v>тринта</v>
          </cell>
          <cell r="D52">
            <v>59</v>
          </cell>
          <cell r="E52">
            <v>2003</v>
          </cell>
          <cell r="F52">
            <v>4.5046296296296293E-3</v>
          </cell>
          <cell r="G52">
            <v>9.1493055555555564E-3</v>
          </cell>
          <cell r="H52">
            <v>31</v>
          </cell>
        </row>
        <row r="53">
          <cell r="B53" t="str">
            <v>Коробков Павел</v>
          </cell>
          <cell r="C53" t="str">
            <v>ЮНЫЙ ЛЫЖНИК</v>
          </cell>
          <cell r="D53">
            <v>53</v>
          </cell>
          <cell r="E53">
            <v>2003</v>
          </cell>
          <cell r="F53">
            <v>4.5763888888888885E-3</v>
          </cell>
          <cell r="G53">
            <v>9.3611111111111117E-3</v>
          </cell>
          <cell r="H53">
            <v>29</v>
          </cell>
        </row>
        <row r="54">
          <cell r="B54" t="str">
            <v>Никитенко Георгий</v>
          </cell>
          <cell r="C54" t="str">
            <v>ЮНЫЙ ЛЫЖНИК</v>
          </cell>
          <cell r="D54">
            <v>58</v>
          </cell>
          <cell r="E54">
            <v>2003</v>
          </cell>
          <cell r="F54">
            <v>4.6828703703703702E-3</v>
          </cell>
          <cell r="G54">
            <v>9.7384259259259264E-3</v>
          </cell>
          <cell r="H54">
            <v>27</v>
          </cell>
        </row>
        <row r="55">
          <cell r="B55" t="str">
            <v>Подушко Даниил</v>
          </cell>
          <cell r="C55" t="str">
            <v>ДЮСШ Кольчугино</v>
          </cell>
          <cell r="D55">
            <v>60</v>
          </cell>
          <cell r="E55">
            <v>2004</v>
          </cell>
          <cell r="F55">
            <v>4.7858796296296295E-3</v>
          </cell>
          <cell r="G55">
            <v>9.8854166666666656E-3</v>
          </cell>
          <cell r="H55">
            <v>26</v>
          </cell>
        </row>
        <row r="56">
          <cell r="B56" t="str">
            <v>Кормаков Влад</v>
          </cell>
          <cell r="C56" t="str">
            <v>г.Сергиев Посад  лич</v>
          </cell>
          <cell r="D56">
            <v>62</v>
          </cell>
          <cell r="E56">
            <v>2004</v>
          </cell>
          <cell r="F56">
            <v>4.8414351851851856E-3</v>
          </cell>
          <cell r="G56">
            <v>9.8888888888888898E-3</v>
          </cell>
          <cell r="H56">
            <v>25</v>
          </cell>
        </row>
        <row r="57">
          <cell r="B57" t="str">
            <v>Туманов Владислав</v>
          </cell>
          <cell r="C57" t="str">
            <v>Кинешма/лично</v>
          </cell>
          <cell r="D57">
            <v>54</v>
          </cell>
          <cell r="E57">
            <v>2003</v>
          </cell>
          <cell r="F57">
            <v>4.8854166666666672E-3</v>
          </cell>
          <cell r="G57">
            <v>1.0032407407407408E-2</v>
          </cell>
          <cell r="H57">
            <v>24</v>
          </cell>
        </row>
        <row r="58">
          <cell r="B58" t="str">
            <v>Сластин Владимир</v>
          </cell>
          <cell r="C58" t="str">
            <v>"ЛК ""Лидер"" Домоде</v>
          </cell>
          <cell r="D58">
            <v>56</v>
          </cell>
          <cell r="E58">
            <v>2003</v>
          </cell>
          <cell r="F58">
            <v>4.6874999999999998E-3</v>
          </cell>
          <cell r="G58">
            <v>1.0070601851851853E-2</v>
          </cell>
          <cell r="H58">
            <v>23</v>
          </cell>
        </row>
        <row r="59">
          <cell r="B59" t="str">
            <v>Рогов Роман</v>
          </cell>
          <cell r="C59" t="str">
            <v>тринта</v>
          </cell>
          <cell r="D59">
            <v>52</v>
          </cell>
          <cell r="E59">
            <v>2004</v>
          </cell>
          <cell r="F59">
            <v>5.0023148148148145E-3</v>
          </cell>
          <cell r="G59">
            <v>1.0443287037037037E-2</v>
          </cell>
          <cell r="H59">
            <v>22</v>
          </cell>
        </row>
        <row r="60">
          <cell r="B60" t="str">
            <v>Князюк Егор</v>
          </cell>
          <cell r="C60" t="str">
            <v>ЮНЫЙ ЛЫЖНИК</v>
          </cell>
          <cell r="D60">
            <v>61</v>
          </cell>
          <cell r="E60">
            <v>2003</v>
          </cell>
          <cell r="F60">
            <v>5.2048611111111106E-3</v>
          </cell>
          <cell r="G60">
            <v>1.0733796296296297E-2</v>
          </cell>
          <cell r="H60">
            <v>21</v>
          </cell>
        </row>
        <row r="61">
          <cell r="B61" t="str">
            <v>Калина Милан</v>
          </cell>
          <cell r="C61" t="str">
            <v>ДЮСШ Краснознаменск</v>
          </cell>
          <cell r="D61">
            <v>55</v>
          </cell>
          <cell r="E61">
            <v>2004</v>
          </cell>
          <cell r="F61">
            <v>5.2164351851851851E-3</v>
          </cell>
          <cell r="G61">
            <v>1.0790509259259258E-2</v>
          </cell>
          <cell r="H61">
            <v>20</v>
          </cell>
        </row>
        <row r="62">
          <cell r="B62" t="str">
            <v>Красуленко Олег</v>
          </cell>
          <cell r="C62" t="str">
            <v>Трудовые резервы</v>
          </cell>
          <cell r="D62">
            <v>67</v>
          </cell>
          <cell r="E62">
            <v>2003</v>
          </cell>
          <cell r="F62">
            <v>5.6481481481481478E-3</v>
          </cell>
          <cell r="G62">
            <v>1.1831018518518518E-2</v>
          </cell>
          <cell r="H62">
            <v>19</v>
          </cell>
        </row>
        <row r="63">
          <cell r="B63" t="str">
            <v>Балашов Данил</v>
          </cell>
          <cell r="C63" t="str">
            <v>Трудовые резервы</v>
          </cell>
          <cell r="D63">
            <v>68</v>
          </cell>
          <cell r="E63">
            <v>2003</v>
          </cell>
          <cell r="F63">
            <v>9.7916666666666655E-3</v>
          </cell>
          <cell r="G63">
            <v>2.0358796296296295E-2</v>
          </cell>
          <cell r="H63">
            <v>18</v>
          </cell>
        </row>
      </sheetData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B8" t="str">
            <v>Дроздов Даниил</v>
          </cell>
          <cell r="C8" t="str">
            <v>Купавинский лыжный к</v>
          </cell>
          <cell r="D8">
            <v>7</v>
          </cell>
          <cell r="E8">
            <v>2007</v>
          </cell>
          <cell r="F8">
            <v>2.4861111111111112E-3</v>
          </cell>
          <cell r="G8">
            <v>5.0810185185185186E-3</v>
          </cell>
          <cell r="H8">
            <v>33</v>
          </cell>
        </row>
        <row r="9">
          <cell r="B9" t="str">
            <v>Чикунов Кирилл</v>
          </cell>
          <cell r="C9" t="str">
            <v>"ДООСЦ ""Верба"" Мур</v>
          </cell>
          <cell r="D9">
            <v>23</v>
          </cell>
          <cell r="E9">
            <v>2008</v>
          </cell>
          <cell r="F9">
            <v>2.627314814814815E-3</v>
          </cell>
          <cell r="G9">
            <v>5.5243055555555557E-3</v>
          </cell>
          <cell r="H9">
            <v>31</v>
          </cell>
        </row>
        <row r="10">
          <cell r="B10" t="str">
            <v>Сивков Алексей</v>
          </cell>
          <cell r="C10" t="str">
            <v>ЮНЫЙ ЛЫЖНИК</v>
          </cell>
          <cell r="D10">
            <v>18</v>
          </cell>
          <cell r="E10">
            <v>2008</v>
          </cell>
          <cell r="F10">
            <v>2.653935185185185E-3</v>
          </cell>
          <cell r="G10">
            <v>5.5462962962962957E-3</v>
          </cell>
          <cell r="H10">
            <v>29</v>
          </cell>
        </row>
        <row r="11">
          <cell r="B11" t="str">
            <v>Гузанов Дмитрий</v>
          </cell>
          <cell r="C11" t="str">
            <v>ЮНЫЙ ЛЫЖНИК</v>
          </cell>
          <cell r="D11">
            <v>6</v>
          </cell>
          <cell r="E11">
            <v>2007</v>
          </cell>
          <cell r="F11">
            <v>2.700231481481481E-3</v>
          </cell>
          <cell r="G11">
            <v>5.6620370370370357E-3</v>
          </cell>
          <cell r="H11">
            <v>27</v>
          </cell>
        </row>
        <row r="12">
          <cell r="B12" t="str">
            <v>Рожденственский Даниил</v>
          </cell>
          <cell r="C12" t="str">
            <v>Комсомольск</v>
          </cell>
          <cell r="D12">
            <v>16</v>
          </cell>
          <cell r="E12">
            <v>2007</v>
          </cell>
          <cell r="F12">
            <v>3.003472222222222E-3</v>
          </cell>
          <cell r="G12">
            <v>6.2430555555555564E-3</v>
          </cell>
          <cell r="H12">
            <v>26</v>
          </cell>
        </row>
        <row r="13">
          <cell r="B13" t="str">
            <v>Сластин Николай</v>
          </cell>
          <cell r="C13" t="str">
            <v>"ЛК ""Лидер"" Домоде</v>
          </cell>
          <cell r="D13">
            <v>19</v>
          </cell>
          <cell r="E13">
            <v>2008</v>
          </cell>
          <cell r="F13">
            <v>3.3472222222222224E-3</v>
          </cell>
          <cell r="G13">
            <v>6.789351851851852E-3</v>
          </cell>
          <cell r="H13">
            <v>25</v>
          </cell>
        </row>
        <row r="14">
          <cell r="B14" t="str">
            <v>Валуев Влад</v>
          </cell>
          <cell r="C14" t="str">
            <v>Кольчугино</v>
          </cell>
          <cell r="D14">
            <v>2</v>
          </cell>
          <cell r="E14">
            <v>2008</v>
          </cell>
          <cell r="F14">
            <v>3.4189814814814816E-3</v>
          </cell>
          <cell r="G14">
            <v>7.0254629629629634E-3</v>
          </cell>
          <cell r="H14">
            <v>24</v>
          </cell>
        </row>
        <row r="15">
          <cell r="B15" t="str">
            <v>Услугин Кирилл</v>
          </cell>
          <cell r="C15" t="str">
            <v>Вичуга</v>
          </cell>
          <cell r="D15">
            <v>21</v>
          </cell>
          <cell r="E15">
            <v>2008</v>
          </cell>
          <cell r="F15">
            <v>3.5115740740740736E-3</v>
          </cell>
          <cell r="G15">
            <v>7.076388888888889E-3</v>
          </cell>
          <cell r="H15">
            <v>23</v>
          </cell>
        </row>
        <row r="16">
          <cell r="B16" t="str">
            <v>Варламов Егор</v>
          </cell>
          <cell r="C16" t="str">
            <v>Киржач, с/к им. М. С</v>
          </cell>
          <cell r="D16">
            <v>3</v>
          </cell>
          <cell r="E16">
            <v>2008</v>
          </cell>
          <cell r="F16">
            <v>3.4918981481481481E-3</v>
          </cell>
          <cell r="G16">
            <v>7.1180555555555554E-3</v>
          </cell>
          <cell r="H16">
            <v>22</v>
          </cell>
        </row>
        <row r="17">
          <cell r="B17" t="str">
            <v>Разин Андрей</v>
          </cell>
          <cell r="C17" t="str">
            <v>Самбо-70/Москва</v>
          </cell>
          <cell r="D17">
            <v>15</v>
          </cell>
          <cell r="E17">
            <v>2010</v>
          </cell>
          <cell r="F17">
            <v>3.6273148148148154E-3</v>
          </cell>
          <cell r="G17">
            <v>7.300925925925926E-3</v>
          </cell>
          <cell r="H17">
            <v>21</v>
          </cell>
        </row>
        <row r="18">
          <cell r="B18" t="str">
            <v>Шведов Максим</v>
          </cell>
          <cell r="C18" t="str">
            <v>Кольчугино</v>
          </cell>
          <cell r="D18">
            <v>24</v>
          </cell>
          <cell r="E18">
            <v>2007</v>
          </cell>
          <cell r="F18">
            <v>3.635416666666667E-3</v>
          </cell>
          <cell r="G18">
            <v>7.4710648148148149E-3</v>
          </cell>
          <cell r="H18">
            <v>20</v>
          </cell>
        </row>
        <row r="19">
          <cell r="B19" t="str">
            <v>Булатов Фёдор</v>
          </cell>
          <cell r="C19" t="str">
            <v>Центр Луч Сергиев По</v>
          </cell>
          <cell r="D19">
            <v>1</v>
          </cell>
          <cell r="E19">
            <v>2008</v>
          </cell>
          <cell r="F19">
            <v>3.6805555555555554E-3</v>
          </cell>
          <cell r="G19">
            <v>7.5625000000000006E-3</v>
          </cell>
          <cell r="H19">
            <v>19</v>
          </cell>
        </row>
        <row r="20">
          <cell r="B20" t="str">
            <v>Рубцов Денис</v>
          </cell>
          <cell r="C20" t="str">
            <v>Кольчугино</v>
          </cell>
          <cell r="D20">
            <v>17</v>
          </cell>
          <cell r="E20">
            <v>2007</v>
          </cell>
          <cell r="F20">
            <v>3.662037037037037E-3</v>
          </cell>
          <cell r="G20">
            <v>7.6342592592592599E-3</v>
          </cell>
          <cell r="H20">
            <v>18</v>
          </cell>
        </row>
        <row r="21">
          <cell r="B21" t="str">
            <v>Васин Андрей</v>
          </cell>
          <cell r="C21" t="str">
            <v>Киржач, с/к им. М. С</v>
          </cell>
          <cell r="D21">
            <v>4</v>
          </cell>
          <cell r="E21">
            <v>2008</v>
          </cell>
          <cell r="F21">
            <v>4.0358796296296297E-3</v>
          </cell>
          <cell r="G21">
            <v>7.8240740740740753E-3</v>
          </cell>
          <cell r="H21">
            <v>17</v>
          </cell>
        </row>
        <row r="22">
          <cell r="B22" t="str">
            <v>Колодинский Андрей</v>
          </cell>
          <cell r="C22" t="str">
            <v>Кольчугино</v>
          </cell>
          <cell r="D22">
            <v>12</v>
          </cell>
          <cell r="E22">
            <v>2008</v>
          </cell>
          <cell r="F22">
            <v>3.8472222222222224E-3</v>
          </cell>
          <cell r="G22">
            <v>7.8414351851851857E-3</v>
          </cell>
          <cell r="H22">
            <v>16</v>
          </cell>
        </row>
        <row r="23">
          <cell r="B23" t="str">
            <v>Перминов Дмитрий</v>
          </cell>
          <cell r="C23" t="str">
            <v>"Ковров МАУ ""Мотодр</v>
          </cell>
          <cell r="D23">
            <v>14</v>
          </cell>
          <cell r="E23">
            <v>2007</v>
          </cell>
          <cell r="F23">
            <v>3.8240740740740739E-3</v>
          </cell>
          <cell r="G23">
            <v>7.8634259259259265E-3</v>
          </cell>
          <cell r="H23">
            <v>15</v>
          </cell>
        </row>
        <row r="24">
          <cell r="B24" t="str">
            <v>Тимофеев Никита</v>
          </cell>
          <cell r="C24" t="str">
            <v>Киржач, с/к им. М. С</v>
          </cell>
          <cell r="D24">
            <v>20</v>
          </cell>
          <cell r="E24">
            <v>2008</v>
          </cell>
          <cell r="F24">
            <v>4.2766203703703707E-3</v>
          </cell>
          <cell r="G24">
            <v>8.5914351851851846E-3</v>
          </cell>
          <cell r="H24">
            <v>14</v>
          </cell>
        </row>
        <row r="25">
          <cell r="B25" t="str">
            <v>Гадалов Иван</v>
          </cell>
          <cell r="C25" t="str">
            <v>Кольчугино</v>
          </cell>
          <cell r="D25">
            <v>5</v>
          </cell>
          <cell r="E25">
            <v>2008</v>
          </cell>
          <cell r="F25">
            <v>4.6215277777777782E-3</v>
          </cell>
          <cell r="G25">
            <v>9.4444444444444445E-3</v>
          </cell>
          <cell r="H25">
            <v>13</v>
          </cell>
        </row>
        <row r="26">
          <cell r="B26" t="str">
            <v>Картавкин Степан</v>
          </cell>
          <cell r="C26" t="str">
            <v>ДЮСШ  Кольчугино</v>
          </cell>
          <cell r="D26">
            <v>11</v>
          </cell>
          <cell r="E26">
            <v>2009</v>
          </cell>
          <cell r="F26">
            <v>4.8229166666666672E-3</v>
          </cell>
          <cell r="G26">
            <v>9.4502314814814813E-3</v>
          </cell>
          <cell r="H26">
            <v>12</v>
          </cell>
        </row>
        <row r="27">
          <cell r="B27" t="str">
            <v>Ионова Татьяна</v>
          </cell>
          <cell r="C27" t="str">
            <v>Киржач, с/к им. М. С</v>
          </cell>
          <cell r="D27">
            <v>9</v>
          </cell>
          <cell r="E27">
            <v>2008</v>
          </cell>
          <cell r="F27">
            <v>5.549768518518519E-3</v>
          </cell>
          <cell r="G27">
            <v>9.6006944444444447E-3</v>
          </cell>
          <cell r="H27">
            <v>11</v>
          </cell>
        </row>
        <row r="28">
          <cell r="B28" t="str">
            <v>Майоров Иван</v>
          </cell>
          <cell r="C28" t="str">
            <v>СШОР-111 ФОК «ЛОТОС»</v>
          </cell>
          <cell r="D28">
            <v>13</v>
          </cell>
          <cell r="E28">
            <v>2008</v>
          </cell>
          <cell r="F28">
            <v>4.4803240740740749E-3</v>
          </cell>
          <cell r="G28">
            <v>9.6724537037037022E-3</v>
          </cell>
          <cell r="H28">
            <v>10</v>
          </cell>
        </row>
        <row r="29">
          <cell r="B29" t="str">
            <v>Хвощевский Иван</v>
          </cell>
          <cell r="C29" t="str">
            <v>ДЮСШ Кольчугино</v>
          </cell>
          <cell r="D29">
            <v>22</v>
          </cell>
          <cell r="E29">
            <v>2009</v>
          </cell>
          <cell r="F29">
            <v>4.8819444444444448E-3</v>
          </cell>
          <cell r="G29">
            <v>9.9270833333333329E-3</v>
          </cell>
          <cell r="H29">
            <v>9</v>
          </cell>
        </row>
        <row r="30">
          <cell r="B30" t="str">
            <v>Измайлов Виктор</v>
          </cell>
          <cell r="C30" t="str">
            <v>ДЮСШ Кольчугино</v>
          </cell>
          <cell r="D30">
            <v>8</v>
          </cell>
          <cell r="E30">
            <v>2012</v>
          </cell>
          <cell r="F30">
            <v>5.1053240740740738E-3</v>
          </cell>
          <cell r="G30">
            <v>1.0765046296296295E-2</v>
          </cell>
          <cell r="H30">
            <v>8</v>
          </cell>
        </row>
        <row r="34">
          <cell r="B34" t="str">
            <v>Широкова Александра</v>
          </cell>
          <cell r="C34" t="str">
            <v>Трудовые резервы</v>
          </cell>
          <cell r="D34">
            <v>38</v>
          </cell>
          <cell r="E34">
            <v>2007</v>
          </cell>
          <cell r="F34">
            <v>2.5590277777777777E-3</v>
          </cell>
          <cell r="G34">
            <v>5.3171296296296291E-3</v>
          </cell>
          <cell r="H34">
            <v>33</v>
          </cell>
        </row>
        <row r="35">
          <cell r="B35" t="str">
            <v>Тихомирова Ариадна</v>
          </cell>
          <cell r="C35" t="str">
            <v>СШ по ЗВС Химки</v>
          </cell>
          <cell r="D35">
            <v>37</v>
          </cell>
          <cell r="E35">
            <v>2007</v>
          </cell>
          <cell r="F35">
            <v>2.5636574074074073E-3</v>
          </cell>
          <cell r="G35">
            <v>5.3275462962962964E-3</v>
          </cell>
          <cell r="H35">
            <v>31</v>
          </cell>
        </row>
        <row r="36">
          <cell r="B36" t="str">
            <v>Крюкова Мария</v>
          </cell>
          <cell r="C36" t="str">
            <v>Краснознаменск</v>
          </cell>
          <cell r="D36">
            <v>31</v>
          </cell>
          <cell r="E36">
            <v>2008</v>
          </cell>
          <cell r="F36">
            <v>2.7175925925925926E-3</v>
          </cell>
          <cell r="G36">
            <v>5.7222222222222223E-3</v>
          </cell>
          <cell r="H36" t="str">
            <v>-</v>
          </cell>
        </row>
        <row r="37">
          <cell r="B37" t="str">
            <v>Мурзакова Анастасия</v>
          </cell>
          <cell r="C37" t="str">
            <v>ДЮСШ Кольчугино</v>
          </cell>
          <cell r="D37">
            <v>34</v>
          </cell>
          <cell r="E37">
            <v>2009</v>
          </cell>
          <cell r="F37">
            <v>2.9513888888888888E-3</v>
          </cell>
          <cell r="G37">
            <v>6.0393518518518522E-3</v>
          </cell>
          <cell r="H37">
            <v>29</v>
          </cell>
        </row>
        <row r="38">
          <cell r="B38" t="str">
            <v>Ладыгина Ксения</v>
          </cell>
          <cell r="C38" t="str">
            <v>Касимов / Рязанская</v>
          </cell>
          <cell r="D38">
            <v>33</v>
          </cell>
          <cell r="E38">
            <v>2008</v>
          </cell>
          <cell r="F38">
            <v>3.1493055555555558E-3</v>
          </cell>
          <cell r="G38">
            <v>6.4826388888888893E-3</v>
          </cell>
          <cell r="H38">
            <v>27</v>
          </cell>
        </row>
        <row r="39">
          <cell r="B39" t="str">
            <v>Крюк Алёна</v>
          </cell>
          <cell r="C39" t="str">
            <v>Юность Москвы Спарта</v>
          </cell>
          <cell r="D39">
            <v>30</v>
          </cell>
          <cell r="E39">
            <v>2008</v>
          </cell>
          <cell r="F39">
            <v>3.2268518518518518E-3</v>
          </cell>
          <cell r="G39">
            <v>6.6076388888888895E-3</v>
          </cell>
          <cell r="H39">
            <v>26</v>
          </cell>
        </row>
        <row r="40">
          <cell r="B40" t="str">
            <v>Кириллова Арина</v>
          </cell>
          <cell r="C40" t="str">
            <v>ДЮСШ  Кольчугино</v>
          </cell>
          <cell r="D40">
            <v>29</v>
          </cell>
          <cell r="E40">
            <v>2007</v>
          </cell>
          <cell r="F40">
            <v>3.4965277777777777E-3</v>
          </cell>
          <cell r="G40">
            <v>7.3333333333333341E-3</v>
          </cell>
          <cell r="H40">
            <v>25</v>
          </cell>
        </row>
        <row r="41">
          <cell r="B41" t="str">
            <v>Крюкова Надежда</v>
          </cell>
          <cell r="C41" t="str">
            <v>Краснознаменск</v>
          </cell>
          <cell r="D41">
            <v>32</v>
          </cell>
          <cell r="E41">
            <v>2010</v>
          </cell>
          <cell r="F41">
            <v>3.6180555555555553E-3</v>
          </cell>
          <cell r="G41">
            <v>7.4918981481481494E-3</v>
          </cell>
          <cell r="H41">
            <v>24</v>
          </cell>
        </row>
        <row r="42">
          <cell r="B42" t="str">
            <v>Белова Анастасия</v>
          </cell>
          <cell r="C42" t="str">
            <v>СШОР 111 Фок Лотос</v>
          </cell>
          <cell r="D42">
            <v>25</v>
          </cell>
          <cell r="E42">
            <v>2008</v>
          </cell>
          <cell r="F42">
            <v>3.635416666666667E-3</v>
          </cell>
          <cell r="G42">
            <v>7.5902777777777783E-3</v>
          </cell>
          <cell r="H42">
            <v>23</v>
          </cell>
        </row>
        <row r="43">
          <cell r="B43" t="str">
            <v>Завалина Мария</v>
          </cell>
          <cell r="C43" t="str">
            <v>ДЮСШ Кольчугино</v>
          </cell>
          <cell r="D43">
            <v>26</v>
          </cell>
          <cell r="E43">
            <v>2008</v>
          </cell>
          <cell r="F43">
            <v>3.7337962962962963E-3</v>
          </cell>
          <cell r="G43">
            <v>7.6226851851851846E-3</v>
          </cell>
          <cell r="H43">
            <v>22</v>
          </cell>
        </row>
        <row r="44">
          <cell r="B44" t="str">
            <v>Калашникова Анна</v>
          </cell>
          <cell r="C44" t="str">
            <v>Кольчугино</v>
          </cell>
          <cell r="D44">
            <v>39</v>
          </cell>
          <cell r="E44">
            <v>2007</v>
          </cell>
          <cell r="F44">
            <v>4.0891203703703706E-3</v>
          </cell>
          <cell r="G44">
            <v>8.4386574074074069E-3</v>
          </cell>
          <cell r="H44">
            <v>21</v>
          </cell>
        </row>
        <row r="45">
          <cell r="B45" t="str">
            <v>Рожкова Полина</v>
          </cell>
          <cell r="C45" t="str">
            <v>ДЮСШ Кольчугино</v>
          </cell>
          <cell r="D45">
            <v>36</v>
          </cell>
          <cell r="E45">
            <v>2008</v>
          </cell>
          <cell r="F45">
            <v>4.3067129629629627E-3</v>
          </cell>
          <cell r="G45">
            <v>8.997685185185185E-3</v>
          </cell>
          <cell r="H45">
            <v>20</v>
          </cell>
        </row>
        <row r="46">
          <cell r="B46" t="str">
            <v>Игонина Анна</v>
          </cell>
          <cell r="C46" t="str">
            <v>Вичуга  Ивановская о</v>
          </cell>
          <cell r="D46">
            <v>27</v>
          </cell>
          <cell r="E46">
            <v>2009</v>
          </cell>
          <cell r="F46">
            <v>5.8969907407407408E-3</v>
          </cell>
          <cell r="G46">
            <v>1.2937499999999999E-2</v>
          </cell>
          <cell r="H46">
            <v>19</v>
          </cell>
        </row>
        <row r="50">
          <cell r="B50" t="str">
            <v>Барабаш Мария</v>
          </cell>
          <cell r="C50" t="str">
            <v>Самбо-70</v>
          </cell>
          <cell r="D50">
            <v>76</v>
          </cell>
          <cell r="E50">
            <v>2005</v>
          </cell>
          <cell r="F50">
            <v>2.4537037037037036E-3</v>
          </cell>
          <cell r="G50">
            <v>5.0752314814814818E-3</v>
          </cell>
          <cell r="H50">
            <v>7.5532407407407414E-3</v>
          </cell>
          <cell r="I50">
            <v>33</v>
          </cell>
        </row>
        <row r="51">
          <cell r="B51" t="str">
            <v>Хвостова Софья</v>
          </cell>
          <cell r="C51" t="str">
            <v>СШОР 111 Фок Лотос</v>
          </cell>
          <cell r="D51">
            <v>85</v>
          </cell>
          <cell r="E51">
            <v>2005</v>
          </cell>
          <cell r="F51">
            <v>2.4571759259259256E-3</v>
          </cell>
          <cell r="G51">
            <v>5.1180555555555554E-3</v>
          </cell>
          <cell r="H51">
            <v>7.6238425925925926E-3</v>
          </cell>
          <cell r="I51">
            <v>31</v>
          </cell>
        </row>
        <row r="52">
          <cell r="B52" t="str">
            <v>Заночуева Мария</v>
          </cell>
          <cell r="C52" t="str">
            <v>ЮНЫЙ ЛЫЖНИК</v>
          </cell>
          <cell r="D52">
            <v>78</v>
          </cell>
          <cell r="E52">
            <v>2006</v>
          </cell>
          <cell r="F52">
            <v>2.4849537037037036E-3</v>
          </cell>
          <cell r="G52">
            <v>5.1203703703703697E-3</v>
          </cell>
          <cell r="H52">
            <v>7.7557870370370367E-3</v>
          </cell>
          <cell r="I52">
            <v>29</v>
          </cell>
        </row>
        <row r="53">
          <cell r="B53" t="str">
            <v>Ривас Домингес Екатерина</v>
          </cell>
          <cell r="C53" t="str">
            <v>ЮНЫЙ ЛЫЖНИК</v>
          </cell>
          <cell r="D53">
            <v>82</v>
          </cell>
          <cell r="E53">
            <v>2006</v>
          </cell>
          <cell r="F53">
            <v>2.5671296296296297E-3</v>
          </cell>
          <cell r="G53">
            <v>5.2638888888888883E-3</v>
          </cell>
          <cell r="H53">
            <v>7.9363425925925921E-3</v>
          </cell>
          <cell r="I53">
            <v>27</v>
          </cell>
        </row>
        <row r="54">
          <cell r="B54" t="str">
            <v>Князькова Алина</v>
          </cell>
          <cell r="C54" t="str">
            <v>ДЮСШ Кольчугино</v>
          </cell>
          <cell r="D54">
            <v>79</v>
          </cell>
          <cell r="E54">
            <v>2006</v>
          </cell>
          <cell r="F54">
            <v>2.6192129629629625E-3</v>
          </cell>
          <cell r="G54">
            <v>5.269675925925925E-3</v>
          </cell>
          <cell r="H54">
            <v>7.9386574074074064E-3</v>
          </cell>
          <cell r="I54">
            <v>26</v>
          </cell>
        </row>
        <row r="55">
          <cell r="B55" t="str">
            <v>Щукина Мария</v>
          </cell>
          <cell r="C55" t="str">
            <v>город Владимир СДЮСШ</v>
          </cell>
          <cell r="D55">
            <v>86</v>
          </cell>
          <cell r="E55">
            <v>2005</v>
          </cell>
          <cell r="F55">
            <v>3.1388888888888885E-3</v>
          </cell>
          <cell r="G55">
            <v>6.2916666666666668E-3</v>
          </cell>
          <cell r="H55">
            <v>9.4675925925925917E-3</v>
          </cell>
          <cell r="I55">
            <v>25</v>
          </cell>
        </row>
        <row r="56">
          <cell r="B56" t="str">
            <v>Перминова Татьяна</v>
          </cell>
          <cell r="C56" t="str">
            <v>"Ковров МАУ ""Мотодр</v>
          </cell>
          <cell r="D56">
            <v>81</v>
          </cell>
          <cell r="E56">
            <v>2005</v>
          </cell>
          <cell r="F56">
            <v>3.3495370370370367E-3</v>
          </cell>
          <cell r="G56">
            <v>6.8715277777777776E-3</v>
          </cell>
          <cell r="H56">
            <v>1.0531249999999999E-2</v>
          </cell>
          <cell r="I56">
            <v>24</v>
          </cell>
        </row>
        <row r="57">
          <cell r="B57" t="str">
            <v>Комник Ульяна</v>
          </cell>
          <cell r="C57" t="str">
            <v>Кольчугино</v>
          </cell>
          <cell r="D57">
            <v>80</v>
          </cell>
          <cell r="E57">
            <v>2005</v>
          </cell>
          <cell r="F57">
            <v>3.5092592592592593E-3</v>
          </cell>
          <cell r="G57">
            <v>7.2974537037037027E-3</v>
          </cell>
          <cell r="H57">
            <v>1.1170138888888889E-2</v>
          </cell>
          <cell r="I57">
            <v>23</v>
          </cell>
        </row>
        <row r="58">
          <cell r="B58" t="str">
            <v>Фалалеева Екатерина</v>
          </cell>
          <cell r="C58" t="str">
            <v>Кольчугино</v>
          </cell>
          <cell r="D58">
            <v>84</v>
          </cell>
          <cell r="E58">
            <v>2006</v>
          </cell>
          <cell r="F58">
            <v>3.5706018518518521E-3</v>
          </cell>
          <cell r="G58">
            <v>7.6354166666666662E-3</v>
          </cell>
          <cell r="H58">
            <v>1.170486111111111E-2</v>
          </cell>
          <cell r="I58">
            <v>22</v>
          </cell>
        </row>
        <row r="63">
          <cell r="B63" t="str">
            <v>Копченов Вячеслав</v>
          </cell>
          <cell r="C63" t="str">
            <v>ДЮСШ КОЛЬЧУГИНО</v>
          </cell>
          <cell r="D63">
            <v>61</v>
          </cell>
          <cell r="E63">
            <v>2005</v>
          </cell>
          <cell r="F63">
            <v>2.1944444444444446E-3</v>
          </cell>
          <cell r="G63">
            <v>4.4722222222222221E-3</v>
          </cell>
          <cell r="H63">
            <v>6.7951388888888888E-3</v>
          </cell>
          <cell r="I63">
            <v>33</v>
          </cell>
        </row>
        <row r="64">
          <cell r="B64" t="str">
            <v>Зейналов Натик</v>
          </cell>
          <cell r="C64" t="str">
            <v>самбо 70</v>
          </cell>
          <cell r="D64">
            <v>75</v>
          </cell>
          <cell r="E64">
            <v>2005</v>
          </cell>
          <cell r="F64">
            <v>2.3321759259259259E-3</v>
          </cell>
          <cell r="G64">
            <v>4.7118055555555559E-3</v>
          </cell>
          <cell r="H64">
            <v>7.0543981481481473E-3</v>
          </cell>
          <cell r="I64">
            <v>31</v>
          </cell>
        </row>
        <row r="65">
          <cell r="B65" t="str">
            <v>Федорченко Фёдор</v>
          </cell>
          <cell r="C65" t="str">
            <v>ЮНЫЙ ЛЫЖНИК</v>
          </cell>
          <cell r="D65">
            <v>73</v>
          </cell>
          <cell r="E65">
            <v>2006</v>
          </cell>
          <cell r="F65">
            <v>2.3240740740740743E-3</v>
          </cell>
          <cell r="G65">
            <v>4.7048611111111119E-3</v>
          </cell>
          <cell r="H65">
            <v>7.0694444444444442E-3</v>
          </cell>
          <cell r="I65">
            <v>29</v>
          </cell>
        </row>
        <row r="66">
          <cell r="B66" t="str">
            <v>Дельцов Александр</v>
          </cell>
          <cell r="C66" t="str">
            <v>Киржач, с/к им. М. С</v>
          </cell>
          <cell r="D66">
            <v>55</v>
          </cell>
          <cell r="E66">
            <v>2006</v>
          </cell>
          <cell r="F66">
            <v>2.4004629629629627E-3</v>
          </cell>
          <cell r="G66">
            <v>4.7835648148148151E-3</v>
          </cell>
          <cell r="H66">
            <v>7.1296296296296307E-3</v>
          </cell>
          <cell r="I66">
            <v>27</v>
          </cell>
        </row>
        <row r="67">
          <cell r="B67" t="str">
            <v>Тимофеев Кирилл</v>
          </cell>
          <cell r="C67" t="str">
            <v>Киржач, с/к им. М. С</v>
          </cell>
          <cell r="D67">
            <v>72</v>
          </cell>
          <cell r="E67">
            <v>2005</v>
          </cell>
          <cell r="F67">
            <v>2.3611111111111111E-3</v>
          </cell>
          <cell r="G67">
            <v>4.7546296296296295E-3</v>
          </cell>
          <cell r="H67">
            <v>7.1817129629629627E-3</v>
          </cell>
          <cell r="I67">
            <v>26</v>
          </cell>
        </row>
        <row r="68">
          <cell r="B68" t="str">
            <v>Забродин Кирилл</v>
          </cell>
          <cell r="C68" t="str">
            <v>ДЮСШ Кольчугино</v>
          </cell>
          <cell r="D68">
            <v>57</v>
          </cell>
          <cell r="E68">
            <v>2006</v>
          </cell>
          <cell r="F68">
            <v>2.3275462962962963E-3</v>
          </cell>
          <cell r="G68">
            <v>4.7777777777777775E-3</v>
          </cell>
          <cell r="H68">
            <v>7.2685185185185188E-3</v>
          </cell>
          <cell r="I68">
            <v>25</v>
          </cell>
        </row>
        <row r="69">
          <cell r="B69" t="str">
            <v>Семенов Илья</v>
          </cell>
          <cell r="C69" t="str">
            <v>СШОР 111 ФОК Лотос</v>
          </cell>
          <cell r="D69">
            <v>70</v>
          </cell>
          <cell r="E69">
            <v>2005</v>
          </cell>
          <cell r="F69">
            <v>2.4201388888888888E-3</v>
          </cell>
          <cell r="G69">
            <v>4.921296296296296E-3</v>
          </cell>
          <cell r="H69">
            <v>7.4143518518518517E-3</v>
          </cell>
          <cell r="I69">
            <v>24</v>
          </cell>
        </row>
        <row r="70">
          <cell r="B70" t="str">
            <v>Батуев Арсений</v>
          </cell>
          <cell r="C70" t="str">
            <v>ЦСКА, г. Одинцово</v>
          </cell>
          <cell r="D70">
            <v>53</v>
          </cell>
          <cell r="E70">
            <v>2005</v>
          </cell>
          <cell r="F70">
            <v>2.4340277777777776E-3</v>
          </cell>
          <cell r="G70">
            <v>4.9027777777777776E-3</v>
          </cell>
          <cell r="H70">
            <v>7.4155092592592597E-3</v>
          </cell>
          <cell r="I70">
            <v>23</v>
          </cell>
        </row>
        <row r="71">
          <cell r="B71" t="str">
            <v>Сонин Михаил</v>
          </cell>
          <cell r="C71" t="str">
            <v>ДЮСШ Краснознаменск</v>
          </cell>
          <cell r="D71">
            <v>71</v>
          </cell>
          <cell r="E71">
            <v>2006</v>
          </cell>
          <cell r="F71">
            <v>2.4780092592592592E-3</v>
          </cell>
          <cell r="G71">
            <v>5.0740740740740737E-3</v>
          </cell>
          <cell r="H71">
            <v>7.6747685185185183E-3</v>
          </cell>
          <cell r="I71">
            <v>22</v>
          </cell>
        </row>
        <row r="72">
          <cell r="B72" t="str">
            <v>Котиков Илья</v>
          </cell>
          <cell r="C72" t="str">
            <v>ДЮСШ Кольчугино</v>
          </cell>
          <cell r="D72">
            <v>63</v>
          </cell>
          <cell r="E72">
            <v>2005</v>
          </cell>
          <cell r="F72">
            <v>2.4942129629629633E-3</v>
          </cell>
          <cell r="G72">
            <v>5.1354166666666666E-3</v>
          </cell>
          <cell r="H72">
            <v>7.8657407407407409E-3</v>
          </cell>
          <cell r="I72">
            <v>21</v>
          </cell>
        </row>
        <row r="73">
          <cell r="B73" t="str">
            <v>Ефимов Дмитрий</v>
          </cell>
          <cell r="C73" t="str">
            <v>ДЮСШ Кольчугино</v>
          </cell>
          <cell r="D73">
            <v>56</v>
          </cell>
          <cell r="E73">
            <v>2005</v>
          </cell>
          <cell r="F73">
            <v>2.5300925925925929E-3</v>
          </cell>
          <cell r="G73">
            <v>5.2268518518518515E-3</v>
          </cell>
          <cell r="H73">
            <v>7.8703703703703713E-3</v>
          </cell>
          <cell r="I73">
            <v>20</v>
          </cell>
        </row>
        <row r="74">
          <cell r="B74" t="str">
            <v>Новосёлов Денис</v>
          </cell>
          <cell r="C74" t="str">
            <v>ЮНЫЙ ЛЫЖНИК</v>
          </cell>
          <cell r="D74">
            <v>67</v>
          </cell>
          <cell r="E74">
            <v>2006</v>
          </cell>
          <cell r="F74">
            <v>2.5243055555555552E-3</v>
          </cell>
          <cell r="G74">
            <v>5.3356481481481484E-3</v>
          </cell>
          <cell r="H74">
            <v>8.1770833333333331E-3</v>
          </cell>
          <cell r="I74">
            <v>19</v>
          </cell>
        </row>
        <row r="75">
          <cell r="B75" t="str">
            <v>Заводнов Артём</v>
          </cell>
          <cell r="C75" t="str">
            <v>ЮНЫЙ ЛЫЖНИК</v>
          </cell>
          <cell r="D75">
            <v>58</v>
          </cell>
          <cell r="E75">
            <v>2006</v>
          </cell>
          <cell r="F75">
            <v>2.6319444444444441E-3</v>
          </cell>
          <cell r="G75">
            <v>5.4606481481481485E-3</v>
          </cell>
          <cell r="H75">
            <v>8.3171296296296292E-3</v>
          </cell>
          <cell r="I75">
            <v>18</v>
          </cell>
        </row>
        <row r="76">
          <cell r="B76" t="str">
            <v>Куликов Павел</v>
          </cell>
          <cell r="C76" t="str">
            <v>ДЮСШ Кольчугино</v>
          </cell>
          <cell r="D76">
            <v>65</v>
          </cell>
          <cell r="E76">
            <v>2006</v>
          </cell>
          <cell r="F76">
            <v>2.6944444444444442E-3</v>
          </cell>
          <cell r="G76">
            <v>5.5787037037037038E-3</v>
          </cell>
          <cell r="H76">
            <v>8.4375000000000006E-3</v>
          </cell>
          <cell r="I76">
            <v>17</v>
          </cell>
        </row>
        <row r="77">
          <cell r="B77" t="str">
            <v>Автонеев Олег</v>
          </cell>
          <cell r="C77" t="str">
            <v>Кинешма</v>
          </cell>
          <cell r="D77">
            <v>52</v>
          </cell>
          <cell r="E77">
            <v>2005</v>
          </cell>
          <cell r="F77">
            <v>2.7777777777777779E-3</v>
          </cell>
          <cell r="G77">
            <v>5.7002314814814823E-3</v>
          </cell>
          <cell r="H77">
            <v>8.6817129629629623E-3</v>
          </cell>
          <cell r="I77">
            <v>16</v>
          </cell>
        </row>
        <row r="78">
          <cell r="B78" t="str">
            <v>Игнатович Тимофей</v>
          </cell>
          <cell r="C78" t="str">
            <v>ДЮСШ 2 Вязники</v>
          </cell>
          <cell r="D78">
            <v>60</v>
          </cell>
          <cell r="E78">
            <v>2005</v>
          </cell>
          <cell r="F78">
            <v>2.8136574074074075E-3</v>
          </cell>
          <cell r="G78">
            <v>5.9074074074074064E-3</v>
          </cell>
          <cell r="H78">
            <v>8.9027777777777786E-3</v>
          </cell>
          <cell r="I78">
            <v>15</v>
          </cell>
        </row>
        <row r="79">
          <cell r="B79" t="str">
            <v>Абубакиров Максим</v>
          </cell>
          <cell r="C79" t="str">
            <v>Балакирево</v>
          </cell>
          <cell r="D79">
            <v>51</v>
          </cell>
          <cell r="E79">
            <v>2005</v>
          </cell>
          <cell r="F79">
            <v>2.8240740740740739E-3</v>
          </cell>
          <cell r="G79">
            <v>6.0219907407407409E-3</v>
          </cell>
          <cell r="H79">
            <v>9.0405092592592586E-3</v>
          </cell>
          <cell r="I79">
            <v>14</v>
          </cell>
        </row>
        <row r="80">
          <cell r="B80" t="str">
            <v>Орлов Ярослав</v>
          </cell>
          <cell r="C80" t="str">
            <v>СШОР 111 ФОК-Лотос Б</v>
          </cell>
          <cell r="D80">
            <v>68</v>
          </cell>
          <cell r="E80">
            <v>2006</v>
          </cell>
          <cell r="F80">
            <v>3.0972222222222221E-3</v>
          </cell>
          <cell r="G80">
            <v>6.4386574074074068E-3</v>
          </cell>
          <cell r="H80">
            <v>9.6412037037037039E-3</v>
          </cell>
          <cell r="I80">
            <v>13</v>
          </cell>
        </row>
        <row r="81">
          <cell r="B81" t="str">
            <v>Хамидов Влад</v>
          </cell>
          <cell r="C81" t="str">
            <v>Комсомольск</v>
          </cell>
          <cell r="D81">
            <v>74</v>
          </cell>
          <cell r="E81">
            <v>2006</v>
          </cell>
          <cell r="F81">
            <v>3.2222222222222218E-3</v>
          </cell>
          <cell r="G81">
            <v>6.7326388888888887E-3</v>
          </cell>
          <cell r="H81">
            <v>1.039699074074074E-2</v>
          </cell>
          <cell r="I81">
            <v>12</v>
          </cell>
        </row>
        <row r="82">
          <cell r="B82" t="str">
            <v>Котов Максим</v>
          </cell>
          <cell r="C82" t="str">
            <v>Ковров</v>
          </cell>
          <cell r="D82">
            <v>64</v>
          </cell>
          <cell r="E82">
            <v>2005</v>
          </cell>
          <cell r="F82">
            <v>3.7222222222222223E-3</v>
          </cell>
          <cell r="G82">
            <v>7.5659722222222213E-3</v>
          </cell>
          <cell r="H82">
            <v>1.163773148148148E-2</v>
          </cell>
          <cell r="I82">
            <v>11</v>
          </cell>
        </row>
        <row r="83">
          <cell r="B83" t="str">
            <v>Мусатов Иван</v>
          </cell>
          <cell r="C83" t="str">
            <v>СДЮСШОР № 3 г. Влади</v>
          </cell>
          <cell r="D83">
            <v>66</v>
          </cell>
          <cell r="E83">
            <v>2005</v>
          </cell>
          <cell r="F83">
            <v>4.0057870370370377E-3</v>
          </cell>
          <cell r="G83">
            <v>8.1724537037037043E-3</v>
          </cell>
          <cell r="H83">
            <v>1.2233796296296296E-2</v>
          </cell>
          <cell r="I83">
            <v>10</v>
          </cell>
        </row>
        <row r="84">
          <cell r="B84" t="str">
            <v>Павлюк Максим</v>
          </cell>
          <cell r="C84" t="str">
            <v>ДЮСШ Кольчугино</v>
          </cell>
          <cell r="D84">
            <v>69</v>
          </cell>
          <cell r="E84">
            <v>2006</v>
          </cell>
          <cell r="F84">
            <v>3.95949074074074E-3</v>
          </cell>
          <cell r="G84">
            <v>8.0439814814814818E-3</v>
          </cell>
          <cell r="H84">
            <v>1.2399305555555558E-2</v>
          </cell>
          <cell r="I84">
            <v>9</v>
          </cell>
        </row>
        <row r="88">
          <cell r="B88" t="str">
            <v>Шабанов Дмитрий</v>
          </cell>
          <cell r="C88" t="str">
            <v>ЮНЫЙ ЛЫЖНИК</v>
          </cell>
          <cell r="D88">
            <v>180</v>
          </cell>
          <cell r="E88">
            <v>2003</v>
          </cell>
          <cell r="F88">
            <v>2.0173611111111108E-3</v>
          </cell>
          <cell r="G88">
            <v>4.1678240740740747E-3</v>
          </cell>
          <cell r="H88">
            <v>6.3043981481481484E-3</v>
          </cell>
          <cell r="I88">
            <v>8.5231481481481478E-3</v>
          </cell>
          <cell r="J88">
            <v>1.0690972222222222E-2</v>
          </cell>
          <cell r="K88">
            <v>33</v>
          </cell>
        </row>
        <row r="89">
          <cell r="B89" t="str">
            <v>Кобзарь Евгений</v>
          </cell>
          <cell r="C89" t="str">
            <v>СШ 93 на Можайке</v>
          </cell>
          <cell r="D89">
            <v>158</v>
          </cell>
          <cell r="E89">
            <v>2003</v>
          </cell>
          <cell r="F89">
            <v>2.0717592592592593E-3</v>
          </cell>
          <cell r="G89">
            <v>4.2418981481481483E-3</v>
          </cell>
          <cell r="H89">
            <v>6.4004629629629628E-3</v>
          </cell>
          <cell r="I89">
            <v>8.5995370370370357E-3</v>
          </cell>
          <cell r="J89">
            <v>1.0760416666666666E-2</v>
          </cell>
          <cell r="K89">
            <v>31</v>
          </cell>
        </row>
        <row r="90">
          <cell r="B90" t="str">
            <v>Маликов Сергей</v>
          </cell>
          <cell r="C90" t="str">
            <v>Самбо-70</v>
          </cell>
          <cell r="D90">
            <v>165</v>
          </cell>
          <cell r="E90">
            <v>2004</v>
          </cell>
          <cell r="F90">
            <v>2.0763888888888889E-3</v>
          </cell>
          <cell r="G90">
            <v>4.3599537037037036E-3</v>
          </cell>
          <cell r="H90">
            <v>6.4027777777777781E-3</v>
          </cell>
          <cell r="I90">
            <v>8.6018518518518518E-3</v>
          </cell>
          <cell r="J90">
            <v>1.0834490740740742E-2</v>
          </cell>
          <cell r="K90">
            <v>29</v>
          </cell>
        </row>
        <row r="91">
          <cell r="B91" t="str">
            <v>Подушко Даниил</v>
          </cell>
          <cell r="C91" t="str">
            <v>ДЮСШ Кольчугино</v>
          </cell>
          <cell r="D91">
            <v>170</v>
          </cell>
          <cell r="E91">
            <v>2004</v>
          </cell>
          <cell r="F91">
            <v>2.0578703703703705E-3</v>
          </cell>
          <cell r="G91">
            <v>4.2534722222222219E-3</v>
          </cell>
          <cell r="H91">
            <v>6.4675925925925916E-3</v>
          </cell>
          <cell r="I91">
            <v>8.8101851851851865E-3</v>
          </cell>
          <cell r="J91">
            <v>1.1157407407407408E-2</v>
          </cell>
          <cell r="K91">
            <v>27</v>
          </cell>
        </row>
        <row r="92">
          <cell r="B92" t="str">
            <v>Кормаков Влад</v>
          </cell>
          <cell r="C92" t="str">
            <v>Сергиев Посад</v>
          </cell>
          <cell r="D92">
            <v>183</v>
          </cell>
          <cell r="E92">
            <v>2004</v>
          </cell>
          <cell r="F92">
            <v>2.2083333333333334E-3</v>
          </cell>
          <cell r="G92">
            <v>4.4282407407407404E-3</v>
          </cell>
          <cell r="H92">
            <v>6.6354166666666671E-3</v>
          </cell>
          <cell r="I92">
            <v>8.8981481481481481E-3</v>
          </cell>
          <cell r="J92">
            <v>1.1197916666666667E-2</v>
          </cell>
          <cell r="K92">
            <v>26</v>
          </cell>
        </row>
        <row r="93">
          <cell r="B93" t="str">
            <v>Коробков Павел</v>
          </cell>
          <cell r="C93" t="str">
            <v>ЮНЫЙ ЛЫЖНИК</v>
          </cell>
          <cell r="D93">
            <v>159</v>
          </cell>
          <cell r="E93">
            <v>2003</v>
          </cell>
          <cell r="F93">
            <v>2.0208333333333332E-3</v>
          </cell>
          <cell r="G93">
            <v>4.2870370370370371E-3</v>
          </cell>
          <cell r="H93">
            <v>6.6597222222222223E-3</v>
          </cell>
          <cell r="I93">
            <v>9.0393518518518522E-3</v>
          </cell>
          <cell r="J93">
            <v>1.1226851851851854E-2</v>
          </cell>
          <cell r="K93">
            <v>25</v>
          </cell>
        </row>
        <row r="94">
          <cell r="B94" t="str">
            <v>Туманов Владислав</v>
          </cell>
          <cell r="C94" t="str">
            <v>Кинешма</v>
          </cell>
          <cell r="D94">
            <v>176</v>
          </cell>
          <cell r="E94">
            <v>2003</v>
          </cell>
          <cell r="F94">
            <v>2.2719907407407407E-3</v>
          </cell>
          <cell r="G94">
            <v>4.4849537037037037E-3</v>
          </cell>
          <cell r="H94">
            <v>6.6747685185185182E-3</v>
          </cell>
          <cell r="I94">
            <v>9.0231481481481482E-3</v>
          </cell>
          <cell r="J94">
            <v>1.124074074074074E-2</v>
          </cell>
          <cell r="K94">
            <v>24</v>
          </cell>
        </row>
        <row r="95">
          <cell r="B95" t="str">
            <v>Крюк Павел</v>
          </cell>
          <cell r="C95" t="str">
            <v>Юность Москвы Спарта</v>
          </cell>
          <cell r="D95">
            <v>161</v>
          </cell>
          <cell r="E95">
            <v>2003</v>
          </cell>
          <cell r="F95">
            <v>2.1770833333333334E-3</v>
          </cell>
          <cell r="G95">
            <v>4.3888888888888892E-3</v>
          </cell>
          <cell r="H95">
            <v>6.649305555555555E-3</v>
          </cell>
          <cell r="I95">
            <v>8.8842592592592601E-3</v>
          </cell>
          <cell r="J95">
            <v>1.1251157407407409E-2</v>
          </cell>
          <cell r="K95">
            <v>23</v>
          </cell>
        </row>
        <row r="96">
          <cell r="B96" t="str">
            <v>Сластин Владимир</v>
          </cell>
          <cell r="C96" t="str">
            <v>"ЛК ""Лидер"" Домоде</v>
          </cell>
          <cell r="D96">
            <v>175</v>
          </cell>
          <cell r="E96">
            <v>2003</v>
          </cell>
          <cell r="F96">
            <v>2.0393518518518517E-3</v>
          </cell>
          <cell r="G96">
            <v>4.3009259259259259E-3</v>
          </cell>
          <cell r="H96">
            <v>6.564814814814815E-3</v>
          </cell>
          <cell r="I96">
            <v>8.9872685185185177E-3</v>
          </cell>
          <cell r="J96">
            <v>1.1270833333333334E-2</v>
          </cell>
          <cell r="K96">
            <v>22</v>
          </cell>
        </row>
        <row r="97">
          <cell r="B97" t="str">
            <v>Никитенко Георгий</v>
          </cell>
          <cell r="C97" t="str">
            <v>ЮНЫЙ ЛЫЖНИК</v>
          </cell>
          <cell r="D97">
            <v>167</v>
          </cell>
          <cell r="E97">
            <v>2003</v>
          </cell>
          <cell r="F97">
            <v>2.1307870370370369E-3</v>
          </cell>
          <cell r="G97">
            <v>4.4525462962962965E-3</v>
          </cell>
          <cell r="H97">
            <v>6.7314814814814815E-3</v>
          </cell>
          <cell r="I97">
            <v>9.043981481481481E-3</v>
          </cell>
          <cell r="J97">
            <v>1.1284722222222222E-2</v>
          </cell>
          <cell r="K97">
            <v>21</v>
          </cell>
        </row>
        <row r="98">
          <cell r="B98" t="str">
            <v>Хамзин Ильнур</v>
          </cell>
          <cell r="C98" t="str">
            <v>СШОР 111 Фок Лотос</v>
          </cell>
          <cell r="D98">
            <v>182</v>
          </cell>
          <cell r="E98">
            <v>2004</v>
          </cell>
          <cell r="F98">
            <v>2.0868055555555557E-3</v>
          </cell>
          <cell r="G98">
            <v>4.3217592592592596E-3</v>
          </cell>
          <cell r="H98">
            <v>6.6134259259259262E-3</v>
          </cell>
          <cell r="I98">
            <v>8.9652777777777786E-3</v>
          </cell>
          <cell r="J98">
            <v>1.1297453703703705E-2</v>
          </cell>
          <cell r="K98">
            <v>20</v>
          </cell>
        </row>
        <row r="99">
          <cell r="B99" t="str">
            <v>Чернышов Иван</v>
          </cell>
          <cell r="C99" t="str">
            <v>Кольчуг-Спорт</v>
          </cell>
          <cell r="D99">
            <v>179</v>
          </cell>
          <cell r="E99">
            <v>2004</v>
          </cell>
          <cell r="F99">
            <v>2.2395833333333334E-3</v>
          </cell>
          <cell r="G99">
            <v>4.4988425925925925E-3</v>
          </cell>
          <cell r="H99">
            <v>6.7152777777777775E-3</v>
          </cell>
          <cell r="I99">
            <v>9.0636574074074074E-3</v>
          </cell>
          <cell r="J99">
            <v>1.1311342592592593E-2</v>
          </cell>
          <cell r="K99">
            <v>19</v>
          </cell>
        </row>
        <row r="100">
          <cell r="B100" t="str">
            <v>Ворохобов Арсений</v>
          </cell>
          <cell r="C100" t="str">
            <v>"ДООСЦ ""Верба"" Мур</v>
          </cell>
          <cell r="D100">
            <v>155</v>
          </cell>
          <cell r="E100">
            <v>2003</v>
          </cell>
          <cell r="F100">
            <v>2.2256944444444446E-3</v>
          </cell>
          <cell r="G100">
            <v>4.5185185185185181E-3</v>
          </cell>
          <cell r="H100">
            <v>6.8888888888888888E-3</v>
          </cell>
          <cell r="I100">
            <v>9.2824074074074076E-3</v>
          </cell>
          <cell r="J100">
            <v>1.167476851851852E-2</v>
          </cell>
          <cell r="K100">
            <v>18</v>
          </cell>
        </row>
        <row r="101">
          <cell r="B101" t="str">
            <v>Новиков Серафим</v>
          </cell>
          <cell r="C101" t="str">
            <v>Киржач, с/к им. М. С</v>
          </cell>
          <cell r="D101">
            <v>168</v>
          </cell>
          <cell r="E101">
            <v>2003</v>
          </cell>
          <cell r="F101">
            <v>2.193287037037037E-3</v>
          </cell>
          <cell r="G101">
            <v>4.4351851851851852E-3</v>
          </cell>
          <cell r="H101">
            <v>6.8194444444444448E-3</v>
          </cell>
          <cell r="I101">
            <v>9.2986111111111117E-3</v>
          </cell>
          <cell r="J101">
            <v>1.1756944444444445E-2</v>
          </cell>
          <cell r="K101">
            <v>17</v>
          </cell>
        </row>
        <row r="102">
          <cell r="B102" t="str">
            <v>Князюк Егор</v>
          </cell>
          <cell r="C102" t="str">
            <v>ЮНЫЙ ЛЫЖНИК</v>
          </cell>
          <cell r="D102">
            <v>157</v>
          </cell>
          <cell r="E102">
            <v>2003</v>
          </cell>
          <cell r="F102">
            <v>2.2534722222222222E-3</v>
          </cell>
          <cell r="G102">
            <v>4.5439814814814813E-3</v>
          </cell>
          <cell r="H102">
            <v>6.9502314814814808E-3</v>
          </cell>
          <cell r="I102">
            <v>9.4386574074074078E-3</v>
          </cell>
          <cell r="J102">
            <v>1.1988425925925925E-2</v>
          </cell>
          <cell r="K102">
            <v>16</v>
          </cell>
        </row>
        <row r="103">
          <cell r="B103" t="str">
            <v>Чернышев Игорь</v>
          </cell>
          <cell r="C103" t="str">
            <v>"ДООСЦ ""Верба"" Мур</v>
          </cell>
          <cell r="D103">
            <v>178</v>
          </cell>
          <cell r="E103">
            <v>2003</v>
          </cell>
          <cell r="F103">
            <v>2.4120370370370368E-3</v>
          </cell>
          <cell r="G103">
            <v>4.9490740740740745E-3</v>
          </cell>
          <cell r="H103">
            <v>7.4722222222222212E-3</v>
          </cell>
          <cell r="I103">
            <v>1.0113425925925925E-2</v>
          </cell>
          <cell r="J103">
            <v>1.2640046296296297E-2</v>
          </cell>
          <cell r="K103">
            <v>15</v>
          </cell>
        </row>
        <row r="104">
          <cell r="B104" t="str">
            <v>Седунин Владислав</v>
          </cell>
          <cell r="C104" t="str">
            <v>СДЮСШОР № 3 по лыжны</v>
          </cell>
          <cell r="D104">
            <v>173</v>
          </cell>
          <cell r="E104">
            <v>2003</v>
          </cell>
          <cell r="F104">
            <v>2.5069444444444445E-3</v>
          </cell>
          <cell r="G104">
            <v>5.0983796296296298E-3</v>
          </cell>
          <cell r="H104">
            <v>7.6909722222222214E-3</v>
          </cell>
          <cell r="I104">
            <v>1.0254629629629629E-2</v>
          </cell>
          <cell r="J104">
            <v>1.2796296296296297E-2</v>
          </cell>
          <cell r="K104">
            <v>14</v>
          </cell>
        </row>
        <row r="105">
          <cell r="B105" t="str">
            <v>Павлинов Александр</v>
          </cell>
          <cell r="C105" t="str">
            <v>Кольчугино</v>
          </cell>
          <cell r="D105">
            <v>169</v>
          </cell>
          <cell r="E105">
            <v>2004</v>
          </cell>
          <cell r="F105">
            <v>2.3692129629629632E-3</v>
          </cell>
          <cell r="G105">
            <v>5.0393518518518522E-3</v>
          </cell>
          <cell r="H105">
            <v>7.7118055555555559E-3</v>
          </cell>
          <cell r="I105">
            <v>1.0274305555555556E-2</v>
          </cell>
          <cell r="J105">
            <v>1.2863425925925926E-2</v>
          </cell>
          <cell r="K105">
            <v>13</v>
          </cell>
        </row>
        <row r="106">
          <cell r="B106" t="str">
            <v>Абраменко Аркадий</v>
          </cell>
          <cell r="C106" t="str">
            <v>ДЮСШ Кольчугино</v>
          </cell>
          <cell r="D106">
            <v>151</v>
          </cell>
          <cell r="E106">
            <v>2004</v>
          </cell>
          <cell r="F106">
            <v>2.2916666666666667E-3</v>
          </cell>
          <cell r="G106">
            <v>4.7685185185185183E-3</v>
          </cell>
          <cell r="H106">
            <v>7.5092592592592581E-3</v>
          </cell>
          <cell r="I106">
            <v>1.0297453703703703E-2</v>
          </cell>
          <cell r="J106">
            <v>1.2883101851851852E-2</v>
          </cell>
          <cell r="K106">
            <v>12</v>
          </cell>
        </row>
        <row r="107">
          <cell r="B107" t="str">
            <v>Балюлин Дмитрий</v>
          </cell>
          <cell r="C107" t="str">
            <v>г. Камешково</v>
          </cell>
          <cell r="D107">
            <v>153</v>
          </cell>
          <cell r="E107">
            <v>2003</v>
          </cell>
          <cell r="F107">
            <v>2.5289351851851853E-3</v>
          </cell>
          <cell r="G107">
            <v>5.084490740740741E-3</v>
          </cell>
          <cell r="H107">
            <v>7.69675925925926E-3</v>
          </cell>
          <cell r="I107">
            <v>1.0351851851851852E-2</v>
          </cell>
          <cell r="J107">
            <v>1.3061342592592591E-2</v>
          </cell>
          <cell r="K107">
            <v>11</v>
          </cell>
        </row>
        <row r="108">
          <cell r="B108" t="str">
            <v>Красуленко Олег</v>
          </cell>
          <cell r="C108" t="str">
            <v>Трудовые резервы</v>
          </cell>
          <cell r="D108">
            <v>160</v>
          </cell>
          <cell r="E108">
            <v>2003</v>
          </cell>
          <cell r="F108">
            <v>2.5034722222222225E-3</v>
          </cell>
          <cell r="G108">
            <v>5.1319444444444442E-3</v>
          </cell>
          <cell r="H108">
            <v>7.72800925925926E-3</v>
          </cell>
          <cell r="I108">
            <v>1.0362268518518519E-2</v>
          </cell>
          <cell r="J108">
            <v>1.3119212962962963E-2</v>
          </cell>
          <cell r="K108">
            <v>10</v>
          </cell>
        </row>
        <row r="109">
          <cell r="B109" t="str">
            <v>Игонин Александр</v>
          </cell>
          <cell r="C109" t="str">
            <v>Вичуга  Ивановская о</v>
          </cell>
          <cell r="D109">
            <v>156</v>
          </cell>
          <cell r="E109">
            <v>2004</v>
          </cell>
          <cell r="F109">
            <v>2.6180555555555558E-3</v>
          </cell>
          <cell r="G109">
            <v>5.417824074074074E-3</v>
          </cell>
          <cell r="H109">
            <v>8.2650462962962964E-3</v>
          </cell>
          <cell r="I109">
            <v>1.1056712962962963E-2</v>
          </cell>
          <cell r="J109">
            <v>1.3752314814814816E-2</v>
          </cell>
          <cell r="K109">
            <v>9</v>
          </cell>
        </row>
        <row r="110">
          <cell r="B110" t="str">
            <v>Попов Илья</v>
          </cell>
          <cell r="C110" t="str">
            <v>Комсомольск</v>
          </cell>
          <cell r="D110">
            <v>171</v>
          </cell>
          <cell r="E110">
            <v>2003</v>
          </cell>
          <cell r="F110">
            <v>2.5439814814814813E-3</v>
          </cell>
          <cell r="G110">
            <v>5.2777777777777771E-3</v>
          </cell>
          <cell r="H110">
            <v>8.1261574074074066E-3</v>
          </cell>
          <cell r="I110">
            <v>1.0978009259259259E-2</v>
          </cell>
          <cell r="J110">
            <v>1.3815972222222223E-2</v>
          </cell>
          <cell r="K110">
            <v>8</v>
          </cell>
        </row>
        <row r="111">
          <cell r="B111" t="str">
            <v>Миронов Андрей</v>
          </cell>
          <cell r="C111" t="str">
            <v>Комсомольск</v>
          </cell>
          <cell r="D111">
            <v>166</v>
          </cell>
          <cell r="E111">
            <v>2004</v>
          </cell>
          <cell r="F111">
            <v>2.7106481481481482E-3</v>
          </cell>
          <cell r="G111">
            <v>5.5439814814814822E-3</v>
          </cell>
          <cell r="H111">
            <v>8.3472222222222229E-3</v>
          </cell>
          <cell r="I111">
            <v>1.1123842592592593E-2</v>
          </cell>
          <cell r="J111">
            <v>1.3998842592592592E-2</v>
          </cell>
          <cell r="K111">
            <v>7</v>
          </cell>
        </row>
        <row r="112">
          <cell r="B112" t="str">
            <v>Голубев Артем</v>
          </cell>
          <cell r="C112" t="str">
            <v>Владимир, СДЮСШОР 3</v>
          </cell>
          <cell r="D112">
            <v>185</v>
          </cell>
          <cell r="E112">
            <v>2003</v>
          </cell>
          <cell r="F112">
            <v>2.7060185185185186E-3</v>
          </cell>
          <cell r="G112">
            <v>5.5393518518518517E-3</v>
          </cell>
          <cell r="H112">
            <v>8.3495370370370373E-3</v>
          </cell>
          <cell r="I112">
            <v>1.1119212962962963E-2</v>
          </cell>
          <cell r="J112">
            <v>1.4068287037037037E-2</v>
          </cell>
          <cell r="K112">
            <v>6</v>
          </cell>
        </row>
        <row r="113">
          <cell r="B113" t="str">
            <v>Волков Сергей</v>
          </cell>
          <cell r="C113" t="str">
            <v>ЮНЫЙ ЛЫЖНИК</v>
          </cell>
          <cell r="D113">
            <v>154</v>
          </cell>
          <cell r="E113">
            <v>2003</v>
          </cell>
          <cell r="F113">
            <v>2.3819444444444448E-3</v>
          </cell>
          <cell r="G113">
            <v>5.1296296296296298E-3</v>
          </cell>
          <cell r="H113">
            <v>8.0185185185185186E-3</v>
          </cell>
          <cell r="I113">
            <v>1.1175925925925928E-2</v>
          </cell>
          <cell r="J113">
            <v>1.4421296296296295E-2</v>
          </cell>
          <cell r="K113">
            <v>5</v>
          </cell>
        </row>
        <row r="114">
          <cell r="B114" t="str">
            <v>Шестернев Дмитрий</v>
          </cell>
          <cell r="C114" t="str">
            <v>Владимир, СДЮСШОР 3</v>
          </cell>
          <cell r="D114">
            <v>184</v>
          </cell>
          <cell r="E114">
            <v>2003</v>
          </cell>
          <cell r="F114">
            <v>2.8043981481481479E-3</v>
          </cell>
          <cell r="G114">
            <v>5.8506944444444457E-3</v>
          </cell>
          <cell r="H114">
            <v>9.0069444444444442E-3</v>
          </cell>
          <cell r="I114">
            <v>1.196875E-2</v>
          </cell>
          <cell r="J114">
            <v>1.5023148148148148E-2</v>
          </cell>
          <cell r="K114">
            <v>4</v>
          </cell>
        </row>
        <row r="115">
          <cell r="B115" t="str">
            <v>Хамраев Руслан</v>
          </cell>
          <cell r="C115" t="str">
            <v>Вичуга</v>
          </cell>
          <cell r="D115">
            <v>177</v>
          </cell>
          <cell r="E115">
            <v>2004</v>
          </cell>
          <cell r="F115">
            <v>2.9780092592592588E-3</v>
          </cell>
          <cell r="G115">
            <v>6.1307870370370362E-3</v>
          </cell>
          <cell r="H115">
            <v>9.2256944444444444E-3</v>
          </cell>
          <cell r="I115">
            <v>1.2594907407407407E-2</v>
          </cell>
          <cell r="J115">
            <v>1.5883101851851853E-2</v>
          </cell>
          <cell r="K115">
            <v>3</v>
          </cell>
        </row>
        <row r="116">
          <cell r="B116" t="str">
            <v>Аранов Иван</v>
          </cell>
          <cell r="C116" t="str">
            <v>"МАУ СК ""Мотодром""</v>
          </cell>
          <cell r="D116">
            <v>152</v>
          </cell>
          <cell r="E116">
            <v>2003</v>
          </cell>
          <cell r="F116">
            <v>2.7835648148148151E-3</v>
          </cell>
          <cell r="G116">
            <v>6.0856481481481482E-3</v>
          </cell>
          <cell r="H116">
            <v>9.2754629629629628E-3</v>
          </cell>
          <cell r="I116">
            <v>1.2662037037037039E-2</v>
          </cell>
          <cell r="J116">
            <v>1.5976851851851853E-2</v>
          </cell>
          <cell r="K116">
            <v>2</v>
          </cell>
        </row>
        <row r="120">
          <cell r="B120" t="str">
            <v>Мусина Виктория</v>
          </cell>
          <cell r="C120" t="str">
            <v>Кольчуг спорт</v>
          </cell>
          <cell r="D120">
            <v>110</v>
          </cell>
          <cell r="E120">
            <v>2004</v>
          </cell>
          <cell r="F120">
            <v>2.2731481481481483E-3</v>
          </cell>
          <cell r="G120">
            <v>4.6724537037037038E-3</v>
          </cell>
          <cell r="H120">
            <v>7.1157407407407411E-3</v>
          </cell>
          <cell r="I120">
            <v>9.4062499999999997E-3</v>
          </cell>
          <cell r="J120">
            <v>33</v>
          </cell>
        </row>
        <row r="121">
          <cell r="B121" t="str">
            <v>Бобкова Дарья</v>
          </cell>
          <cell r="C121" t="str">
            <v>СШОР 111 ФОК Лотос</v>
          </cell>
          <cell r="D121">
            <v>103</v>
          </cell>
          <cell r="E121">
            <v>2004</v>
          </cell>
          <cell r="F121">
            <v>2.2962962962962963E-3</v>
          </cell>
          <cell r="G121">
            <v>4.7175925925925918E-3</v>
          </cell>
          <cell r="H121">
            <v>7.2280092592592595E-3</v>
          </cell>
          <cell r="I121">
            <v>9.7465277777777776E-3</v>
          </cell>
          <cell r="J121">
            <v>31</v>
          </cell>
        </row>
        <row r="122">
          <cell r="B122" t="str">
            <v>Драчук Елизавета</v>
          </cell>
          <cell r="C122" t="str">
            <v>ДЮСШ Кольчугино</v>
          </cell>
          <cell r="D122">
            <v>124</v>
          </cell>
          <cell r="E122">
            <v>2004</v>
          </cell>
          <cell r="F122">
            <v>2.2476851851851855E-3</v>
          </cell>
          <cell r="G122">
            <v>4.7893518518518519E-3</v>
          </cell>
          <cell r="H122">
            <v>7.3749999999999996E-3</v>
          </cell>
          <cell r="I122">
            <v>9.914351851851853E-3</v>
          </cell>
          <cell r="J122">
            <v>29</v>
          </cell>
        </row>
        <row r="123">
          <cell r="B123" t="str">
            <v>Базанова Аполлинария</v>
          </cell>
          <cell r="C123" t="str">
            <v>ДЮСШ 2 Вязники</v>
          </cell>
          <cell r="D123">
            <v>102</v>
          </cell>
          <cell r="E123">
            <v>2003</v>
          </cell>
          <cell r="F123">
            <v>2.4398148148148148E-3</v>
          </cell>
          <cell r="G123">
            <v>4.9814814814814817E-3</v>
          </cell>
          <cell r="H123">
            <v>7.5185185185185181E-3</v>
          </cell>
          <cell r="I123">
            <v>1.0021990740740741E-2</v>
          </cell>
          <cell r="J123">
            <v>27</v>
          </cell>
        </row>
        <row r="124">
          <cell r="B124" t="str">
            <v>Савченко Ксения</v>
          </cell>
          <cell r="C124" t="str">
            <v>Киржач, с/к им. М. С</v>
          </cell>
          <cell r="D124">
            <v>123</v>
          </cell>
          <cell r="E124">
            <v>2004</v>
          </cell>
          <cell r="F124">
            <v>2.4166666666666668E-3</v>
          </cell>
          <cell r="G124">
            <v>5.0439814814814818E-3</v>
          </cell>
          <cell r="H124">
            <v>7.7858796296296287E-3</v>
          </cell>
          <cell r="I124">
            <v>1.0378472222222223E-2</v>
          </cell>
          <cell r="J124">
            <v>26</v>
          </cell>
        </row>
        <row r="125">
          <cell r="B125" t="str">
            <v>Мухаммеджанова Анастасия</v>
          </cell>
          <cell r="C125" t="str">
            <v>СШОР № 111 ЛОТОС ФОК</v>
          </cell>
          <cell r="D125">
            <v>111</v>
          </cell>
          <cell r="E125">
            <v>2003</v>
          </cell>
          <cell r="F125">
            <v>2.4212962962962964E-3</v>
          </cell>
          <cell r="G125">
            <v>5.1539351851851859E-3</v>
          </cell>
          <cell r="H125">
            <v>7.9421296296296306E-3</v>
          </cell>
          <cell r="I125">
            <v>1.057638888888889E-2</v>
          </cell>
          <cell r="J125">
            <v>25</v>
          </cell>
        </row>
        <row r="126">
          <cell r="B126" t="str">
            <v>Махова Анна</v>
          </cell>
          <cell r="C126" t="str">
            <v>"ДООСЦ ""Верба"" Мур</v>
          </cell>
          <cell r="D126">
            <v>109</v>
          </cell>
          <cell r="E126">
            <v>2004</v>
          </cell>
          <cell r="F126">
            <v>2.5613425925925929E-3</v>
          </cell>
          <cell r="G126">
            <v>5.2511574074074066E-3</v>
          </cell>
          <cell r="H126">
            <v>8.0000000000000002E-3</v>
          </cell>
          <cell r="I126">
            <v>1.0582175925925925E-2</v>
          </cell>
          <cell r="J126">
            <v>24</v>
          </cell>
        </row>
        <row r="127">
          <cell r="B127" t="str">
            <v>Романова Кристина</v>
          </cell>
          <cell r="C127" t="str">
            <v>ДЮСШ 2 Вязники</v>
          </cell>
          <cell r="D127">
            <v>114</v>
          </cell>
          <cell r="E127">
            <v>2003</v>
          </cell>
          <cell r="F127">
            <v>2.9247685185185188E-3</v>
          </cell>
          <cell r="G127">
            <v>6.0821759259259258E-3</v>
          </cell>
          <cell r="H127">
            <v>8.9537037037037033E-3</v>
          </cell>
          <cell r="I127">
            <v>1.1912037037037035E-2</v>
          </cell>
          <cell r="J127">
            <v>23</v>
          </cell>
        </row>
        <row r="128">
          <cell r="B128" t="str">
            <v>Кондрашкина Ксения</v>
          </cell>
          <cell r="C128" t="str">
            <v>Богородское СШОР111-</v>
          </cell>
          <cell r="D128">
            <v>107</v>
          </cell>
          <cell r="E128">
            <v>2004</v>
          </cell>
          <cell r="F128">
            <v>3.0150462962962965E-3</v>
          </cell>
          <cell r="G128">
            <v>6.0891203703703697E-3</v>
          </cell>
          <cell r="H128">
            <v>9.0636574074074074E-3</v>
          </cell>
          <cell r="I128">
            <v>1.2098379629629631E-2</v>
          </cell>
          <cell r="J128">
            <v>22</v>
          </cell>
        </row>
        <row r="129">
          <cell r="B129" t="str">
            <v>Поцелуева Мария</v>
          </cell>
          <cell r="C129" t="str">
            <v>Красногорск</v>
          </cell>
          <cell r="D129">
            <v>112</v>
          </cell>
          <cell r="E129">
            <v>2004</v>
          </cell>
          <cell r="F129">
            <v>3.0289351851851849E-3</v>
          </cell>
          <cell r="G129">
            <v>6.1041666666666666E-3</v>
          </cell>
          <cell r="H129">
            <v>9.2361111111111116E-3</v>
          </cell>
          <cell r="I129">
            <v>1.2334490740740741E-2</v>
          </cell>
          <cell r="J129">
            <v>21</v>
          </cell>
        </row>
        <row r="130">
          <cell r="B130" t="str">
            <v>Марова Арина</v>
          </cell>
          <cell r="C130" t="str">
            <v>Комсомольск</v>
          </cell>
          <cell r="D130">
            <v>108</v>
          </cell>
          <cell r="E130">
            <v>2004</v>
          </cell>
          <cell r="F130">
            <v>2.972222222222222E-3</v>
          </cell>
          <cell r="G130">
            <v>6.2546296296296299E-3</v>
          </cell>
          <cell r="H130">
            <v>9.432870370370371E-3</v>
          </cell>
          <cell r="I130">
            <v>1.2685185185185183E-2</v>
          </cell>
          <cell r="J130">
            <v>20</v>
          </cell>
        </row>
        <row r="131">
          <cell r="B131" t="str">
            <v>Антонова Кристина</v>
          </cell>
          <cell r="C131" t="str">
            <v>"ДООСЦ ""Верба"" Мур</v>
          </cell>
          <cell r="D131">
            <v>101</v>
          </cell>
          <cell r="E131">
            <v>2003</v>
          </cell>
          <cell r="F131">
            <v>3.0405092592592589E-3</v>
          </cell>
          <cell r="G131">
            <v>6.3310185185185197E-3</v>
          </cell>
          <cell r="H131">
            <v>9.7418981481481488E-3</v>
          </cell>
          <cell r="I131">
            <v>1.3372685185185187E-2</v>
          </cell>
          <cell r="J131">
            <v>19</v>
          </cell>
        </row>
        <row r="132">
          <cell r="B132" t="str">
            <v>Кузьмичева Алена</v>
          </cell>
          <cell r="C132" t="str">
            <v>Комсомольск</v>
          </cell>
          <cell r="D132">
            <v>125</v>
          </cell>
          <cell r="E132">
            <v>2004</v>
          </cell>
          <cell r="F132">
            <v>3.212962962962963E-3</v>
          </cell>
          <cell r="G132">
            <v>6.7268518518518519E-3</v>
          </cell>
          <cell r="H132">
            <v>1.0324074074074074E-2</v>
          </cell>
          <cell r="I132">
            <v>1.3827546296296296E-2</v>
          </cell>
          <cell r="J132">
            <v>18</v>
          </cell>
        </row>
        <row r="133">
          <cell r="B133" t="str">
            <v>Железкина Алина</v>
          </cell>
          <cell r="C133" t="str">
            <v>Муром Верба</v>
          </cell>
          <cell r="D133">
            <v>106</v>
          </cell>
          <cell r="E133">
            <v>2003</v>
          </cell>
          <cell r="F133">
            <v>3.2939814814814815E-3</v>
          </cell>
          <cell r="G133">
            <v>6.9155092592592601E-3</v>
          </cell>
          <cell r="H133">
            <v>1.0342592592592592E-2</v>
          </cell>
          <cell r="I133">
            <v>1.384375E-2</v>
          </cell>
          <cell r="J133">
            <v>17</v>
          </cell>
        </row>
        <row r="134">
          <cell r="B134" t="str">
            <v>Резвова Мария</v>
          </cell>
          <cell r="C134" t="str">
            <v>ДЮСШ/Кольчугино</v>
          </cell>
          <cell r="D134">
            <v>113</v>
          </cell>
          <cell r="E134">
            <v>2003</v>
          </cell>
          <cell r="F134">
            <v>3.5474537037037037E-3</v>
          </cell>
          <cell r="G134">
            <v>7.2592592592592596E-3</v>
          </cell>
          <cell r="H134">
            <v>1.1033564814814815E-2</v>
          </cell>
          <cell r="I134">
            <v>1.4854166666666667E-2</v>
          </cell>
          <cell r="J134">
            <v>16</v>
          </cell>
        </row>
        <row r="135">
          <cell r="B135" t="str">
            <v>Владимирова Дарья</v>
          </cell>
          <cell r="C135" t="str">
            <v>ДЮСШ 2 Вязники</v>
          </cell>
          <cell r="D135">
            <v>104</v>
          </cell>
          <cell r="E135">
            <v>2003</v>
          </cell>
          <cell r="F135">
            <v>3.619212962962963E-3</v>
          </cell>
          <cell r="G135">
            <v>7.5138888888888894E-3</v>
          </cell>
          <cell r="H135">
            <v>1.165625E-2</v>
          </cell>
          <cell r="I135">
            <v>1.5880787037037037E-2</v>
          </cell>
          <cell r="J135">
            <v>15</v>
          </cell>
        </row>
        <row r="136">
          <cell r="B136" t="str">
            <v>Рябинкина Светлана</v>
          </cell>
          <cell r="C136" t="str">
            <v>ДЮСШ 2 Вязники</v>
          </cell>
          <cell r="D136">
            <v>115</v>
          </cell>
          <cell r="E136">
            <v>2003</v>
          </cell>
          <cell r="F136">
            <v>3.7962962962962963E-3</v>
          </cell>
          <cell r="G136">
            <v>8.1261574074074066E-3</v>
          </cell>
          <cell r="H136">
            <v>1.2731481481481481E-2</v>
          </cell>
          <cell r="I136">
            <v>1.7309027777777777E-2</v>
          </cell>
          <cell r="J136">
            <v>14</v>
          </cell>
        </row>
        <row r="140">
          <cell r="B140" t="str">
            <v>Ломтева Анастасия</v>
          </cell>
          <cell r="C140" t="str">
            <v>СШ №102</v>
          </cell>
          <cell r="D140">
            <v>118</v>
          </cell>
          <cell r="E140">
            <v>2001</v>
          </cell>
          <cell r="F140">
            <v>2.1261574074074073E-3</v>
          </cell>
          <cell r="G140">
            <v>4.302083333333334E-3</v>
          </cell>
          <cell r="H140">
            <v>6.5763888888888894E-3</v>
          </cell>
          <cell r="I140">
            <v>8.8055555555555543E-3</v>
          </cell>
          <cell r="J140">
            <v>33</v>
          </cell>
        </row>
        <row r="141">
          <cell r="B141" t="str">
            <v>Бондарева Анастасия</v>
          </cell>
          <cell r="C141" t="str">
            <v>СШОР 111 ФОК Лотос</v>
          </cell>
          <cell r="D141">
            <v>116</v>
          </cell>
          <cell r="E141">
            <v>2002</v>
          </cell>
          <cell r="F141">
            <v>2.2106481481481478E-3</v>
          </cell>
          <cell r="G141">
            <v>4.5532407407407405E-3</v>
          </cell>
          <cell r="H141">
            <v>6.9768518518518521E-3</v>
          </cell>
          <cell r="I141">
            <v>9.4108796296296284E-3</v>
          </cell>
          <cell r="J141">
            <v>31</v>
          </cell>
        </row>
        <row r="142">
          <cell r="B142" t="str">
            <v>Егорова Любовь</v>
          </cell>
          <cell r="C142" t="str">
            <v>ДЮСШ 2 Вязники</v>
          </cell>
          <cell r="D142">
            <v>117</v>
          </cell>
          <cell r="E142">
            <v>2002</v>
          </cell>
          <cell r="F142">
            <v>2.2766203703703703E-3</v>
          </cell>
          <cell r="G142">
            <v>4.6678240740740742E-3</v>
          </cell>
          <cell r="H142">
            <v>7.0625000000000002E-3</v>
          </cell>
          <cell r="I142">
            <v>9.4421296296296284E-3</v>
          </cell>
          <cell r="J142">
            <v>29</v>
          </cell>
        </row>
        <row r="143">
          <cell r="B143" t="str">
            <v>Павлова Анастасия</v>
          </cell>
          <cell r="C143" t="str">
            <v>Г. Муром ДООСЦ Верба</v>
          </cell>
          <cell r="D143">
            <v>119</v>
          </cell>
          <cell r="E143">
            <v>2002</v>
          </cell>
          <cell r="F143">
            <v>2.6018518518518517E-3</v>
          </cell>
          <cell r="G143">
            <v>5.4895833333333333E-3</v>
          </cell>
          <cell r="H143">
            <v>8.5578703703703702E-3</v>
          </cell>
          <cell r="I143">
            <v>1.159375E-2</v>
          </cell>
          <cell r="J143">
            <v>27</v>
          </cell>
        </row>
        <row r="144">
          <cell r="B144" t="str">
            <v>Пожарская Виктория</v>
          </cell>
          <cell r="C144" t="str">
            <v>Муром Верба</v>
          </cell>
          <cell r="D144">
            <v>120</v>
          </cell>
          <cell r="E144">
            <v>2002</v>
          </cell>
          <cell r="F144">
            <v>3.0115740740740745E-3</v>
          </cell>
          <cell r="G144">
            <v>6.1400462962962962E-3</v>
          </cell>
          <cell r="H144">
            <v>9.2627314814814812E-3</v>
          </cell>
          <cell r="I144">
            <v>1.2527777777777777E-2</v>
          </cell>
          <cell r="J144">
            <v>26</v>
          </cell>
        </row>
        <row r="147">
          <cell r="B147" t="str">
            <v>Фамилия, имя</v>
          </cell>
          <cell r="C147" t="str">
            <v>Коллектив</v>
          </cell>
          <cell r="D147" t="str">
            <v>Номер</v>
          </cell>
          <cell r="E147" t="str">
            <v>ГР</v>
          </cell>
          <cell r="F147" t="str">
            <v>1,5 км</v>
          </cell>
          <cell r="G147" t="str">
            <v>3 км</v>
          </cell>
          <cell r="H147" t="str">
            <v>4,5км</v>
          </cell>
          <cell r="I147" t="str">
            <v>6 км</v>
          </cell>
          <cell r="J147" t="str">
            <v>7,5 км</v>
          </cell>
          <cell r="K147" t="str">
            <v>Результат</v>
          </cell>
          <cell r="L147" t="str">
            <v>Очки</v>
          </cell>
        </row>
        <row r="148">
          <cell r="B148" t="str">
            <v>Попков Даниил</v>
          </cell>
          <cell r="C148" t="str">
            <v>СШ 93 на Можайке</v>
          </cell>
          <cell r="D148">
            <v>210</v>
          </cell>
          <cell r="E148">
            <v>2001</v>
          </cell>
          <cell r="F148">
            <v>1.9386574074074072E-3</v>
          </cell>
          <cell r="G148">
            <v>3.9965277777777777E-3</v>
          </cell>
          <cell r="H148">
            <v>6.0856481481481482E-3</v>
          </cell>
          <cell r="I148">
            <v>8.1782407407407411E-3</v>
          </cell>
          <cell r="J148">
            <v>1.0298611111111111E-2</v>
          </cell>
          <cell r="K148">
            <v>1.2256944444444444E-2</v>
          </cell>
          <cell r="L148">
            <v>33</v>
          </cell>
        </row>
        <row r="149">
          <cell r="B149" t="str">
            <v>Титов Даниил</v>
          </cell>
          <cell r="C149" t="str">
            <v>СШОР111-ФОК Лотос</v>
          </cell>
          <cell r="D149">
            <v>214</v>
          </cell>
          <cell r="E149">
            <v>2001</v>
          </cell>
          <cell r="F149">
            <v>1.9618055555555556E-3</v>
          </cell>
          <cell r="G149">
            <v>4.0185185185185194E-3</v>
          </cell>
          <cell r="H149">
            <v>6.1273148148148155E-3</v>
          </cell>
          <cell r="I149">
            <v>8.2013888888888883E-3</v>
          </cell>
          <cell r="J149">
            <v>1.030324074074074E-2</v>
          </cell>
          <cell r="K149">
            <v>1.235300925925926E-2</v>
          </cell>
          <cell r="L149">
            <v>31</v>
          </cell>
        </row>
        <row r="150">
          <cell r="B150" t="str">
            <v>Жильцов Вадим</v>
          </cell>
          <cell r="C150" t="str">
            <v>"СШОР ""Истина"""</v>
          </cell>
          <cell r="D150">
            <v>204</v>
          </cell>
          <cell r="E150">
            <v>2002</v>
          </cell>
          <cell r="F150">
            <v>1.9826388888888888E-3</v>
          </cell>
          <cell r="G150">
            <v>4.0717592592592593E-3</v>
          </cell>
          <cell r="H150">
            <v>6.2615740740740748E-3</v>
          </cell>
          <cell r="I150">
            <v>8.4375000000000006E-3</v>
          </cell>
          <cell r="J150">
            <v>1.0640046296296295E-2</v>
          </cell>
          <cell r="K150">
            <v>1.2800925925925926E-2</v>
          </cell>
          <cell r="L150">
            <v>29</v>
          </cell>
        </row>
        <row r="151">
          <cell r="B151" t="str">
            <v>Малев Илья</v>
          </cell>
          <cell r="C151" t="str">
            <v>"СШОР-111 ФОК ""Лото</v>
          </cell>
          <cell r="D151">
            <v>208</v>
          </cell>
          <cell r="E151">
            <v>2001</v>
          </cell>
          <cell r="F151">
            <v>2.0057870370370368E-3</v>
          </cell>
          <cell r="G151">
            <v>4.0763888888888889E-3</v>
          </cell>
          <cell r="H151">
            <v>6.2685185185185196E-3</v>
          </cell>
          <cell r="I151">
            <v>8.4467592592592598E-3</v>
          </cell>
          <cell r="J151">
            <v>1.0664351851851854E-2</v>
          </cell>
          <cell r="K151">
            <v>1.2803240740740742E-2</v>
          </cell>
          <cell r="L151">
            <v>27</v>
          </cell>
        </row>
        <row r="152">
          <cell r="B152" t="str">
            <v>Муратов Сергей</v>
          </cell>
          <cell r="C152" t="str">
            <v>"ДООСЦ ""Верба"" Мур</v>
          </cell>
          <cell r="D152">
            <v>209</v>
          </cell>
          <cell r="E152">
            <v>2001</v>
          </cell>
          <cell r="F152">
            <v>2.0578703703703705E-3</v>
          </cell>
          <cell r="G152">
            <v>4.3842592592592596E-3</v>
          </cell>
          <cell r="H152">
            <v>6.7256944444444447E-3</v>
          </cell>
          <cell r="I152">
            <v>8.9791666666666665E-3</v>
          </cell>
          <cell r="J152">
            <v>1.129976851851852E-2</v>
          </cell>
          <cell r="K152">
            <v>1.3631944444444445E-2</v>
          </cell>
          <cell r="L152">
            <v>26</v>
          </cell>
        </row>
        <row r="153">
          <cell r="B153" t="str">
            <v>Абубакиров Дмитрий</v>
          </cell>
          <cell r="C153" t="str">
            <v>Балакирево</v>
          </cell>
          <cell r="D153">
            <v>201</v>
          </cell>
          <cell r="E153">
            <v>2001</v>
          </cell>
          <cell r="F153">
            <v>2.0208333333333332E-3</v>
          </cell>
          <cell r="G153">
            <v>4.2337962962962963E-3</v>
          </cell>
          <cell r="H153">
            <v>6.6516203703703702E-3</v>
          </cell>
          <cell r="I153">
            <v>9.028935185185185E-3</v>
          </cell>
          <cell r="J153">
            <v>1.1408564814814816E-2</v>
          </cell>
          <cell r="K153">
            <v>1.3756944444444445E-2</v>
          </cell>
          <cell r="L153">
            <v>25</v>
          </cell>
        </row>
        <row r="154">
          <cell r="B154" t="str">
            <v>Гордеев Дмитрий</v>
          </cell>
          <cell r="C154" t="str">
            <v>Киржач, с/к им. М. С</v>
          </cell>
          <cell r="D154">
            <v>202</v>
          </cell>
          <cell r="E154">
            <v>2002</v>
          </cell>
          <cell r="F154">
            <v>2.158564814814815E-3</v>
          </cell>
          <cell r="G154">
            <v>4.4976851851851853E-3</v>
          </cell>
          <cell r="H154">
            <v>6.9097222222222225E-3</v>
          </cell>
          <cell r="I154">
            <v>9.3240740740740732E-3</v>
          </cell>
          <cell r="J154">
            <v>1.1811342592592594E-2</v>
          </cell>
          <cell r="K154">
            <v>1.4291666666666666E-2</v>
          </cell>
          <cell r="L154">
            <v>24</v>
          </cell>
        </row>
        <row r="155">
          <cell r="B155" t="str">
            <v>Смирнов Даниил</v>
          </cell>
          <cell r="C155" t="str">
            <v>Кинешма</v>
          </cell>
          <cell r="D155">
            <v>212</v>
          </cell>
          <cell r="E155">
            <v>2002</v>
          </cell>
          <cell r="F155">
            <v>2.3784722222222224E-3</v>
          </cell>
          <cell r="G155">
            <v>4.8472222222222224E-3</v>
          </cell>
          <cell r="H155">
            <v>7.416666666666666E-3</v>
          </cell>
          <cell r="I155">
            <v>1.0096064814814816E-2</v>
          </cell>
          <cell r="J155">
            <v>1.2775462962962962E-2</v>
          </cell>
          <cell r="K155">
            <v>1.5247685185185185E-2</v>
          </cell>
          <cell r="L155">
            <v>23</v>
          </cell>
        </row>
        <row r="156">
          <cell r="B156" t="str">
            <v>Лапшин Николай</v>
          </cell>
          <cell r="C156" t="str">
            <v>ДЮСШ 2 Вязники</v>
          </cell>
          <cell r="D156">
            <v>207</v>
          </cell>
          <cell r="E156">
            <v>2002</v>
          </cell>
          <cell r="F156">
            <v>2.4155092592592592E-3</v>
          </cell>
          <cell r="G156">
            <v>4.9710648148148144E-3</v>
          </cell>
          <cell r="H156">
            <v>7.5590277777777782E-3</v>
          </cell>
          <cell r="I156">
            <v>1.0164351851851851E-2</v>
          </cell>
          <cell r="J156">
            <v>1.273611111111111E-2</v>
          </cell>
          <cell r="K156">
            <v>1.5309027777777777E-2</v>
          </cell>
          <cell r="L156">
            <v>22</v>
          </cell>
        </row>
        <row r="157">
          <cell r="B157" t="str">
            <v>Емельянов Никита</v>
          </cell>
          <cell r="C157" t="str">
            <v>Карабаново</v>
          </cell>
          <cell r="D157">
            <v>203</v>
          </cell>
          <cell r="E157">
            <v>2001</v>
          </cell>
          <cell r="F157">
            <v>2.429398148148148E-3</v>
          </cell>
          <cell r="G157">
            <v>5.1041666666666666E-3</v>
          </cell>
          <cell r="H157">
            <v>7.827546296296296E-3</v>
          </cell>
          <cell r="I157">
            <v>1.0597222222222223E-2</v>
          </cell>
          <cell r="J157">
            <v>1.3378472222222222E-2</v>
          </cell>
          <cell r="K157">
            <v>1.5957175925925927E-2</v>
          </cell>
          <cell r="L157">
            <v>21</v>
          </cell>
        </row>
        <row r="158">
          <cell r="B158" t="str">
            <v>Иванов Илья</v>
          </cell>
          <cell r="C158" t="str">
            <v>Карабаново</v>
          </cell>
          <cell r="D158">
            <v>205</v>
          </cell>
          <cell r="E158">
            <v>2002</v>
          </cell>
          <cell r="F158">
            <v>2.4479166666666664E-3</v>
          </cell>
          <cell r="G158">
            <v>5.1006944444444442E-3</v>
          </cell>
          <cell r="H158">
            <v>7.8240740740740753E-3</v>
          </cell>
          <cell r="I158">
            <v>1.0552083333333335E-2</v>
          </cell>
          <cell r="J158">
            <v>1.3307870370370371E-2</v>
          </cell>
          <cell r="K158">
            <v>1.5964120370370368E-2</v>
          </cell>
          <cell r="L158">
            <v>20</v>
          </cell>
        </row>
        <row r="159">
          <cell r="B159" t="str">
            <v>Фрибус Алексей</v>
          </cell>
          <cell r="C159" t="str">
            <v>Комсомольск</v>
          </cell>
          <cell r="D159">
            <v>215</v>
          </cell>
          <cell r="E159">
            <v>2001</v>
          </cell>
          <cell r="F159">
            <v>2.5648148148148149E-3</v>
          </cell>
          <cell r="G159">
            <v>5.4120370370370373E-3</v>
          </cell>
          <cell r="H159">
            <v>8.4328703703703701E-3</v>
          </cell>
          <cell r="I159">
            <v>1.1302083333333332E-2</v>
          </cell>
          <cell r="J159">
            <v>1.4206018518518519E-2</v>
          </cell>
          <cell r="K159">
            <v>1.6975694444444443E-2</v>
          </cell>
          <cell r="L159">
            <v>19</v>
          </cell>
        </row>
        <row r="160">
          <cell r="B160" t="str">
            <v>Клюшкин Влад</v>
          </cell>
          <cell r="C160" t="str">
            <v>Вичуга</v>
          </cell>
          <cell r="D160">
            <v>206</v>
          </cell>
          <cell r="E160">
            <v>2002</v>
          </cell>
          <cell r="F160">
            <v>2.4895833333333332E-3</v>
          </cell>
          <cell r="G160">
            <v>5.2719907407407403E-3</v>
          </cell>
          <cell r="H160">
            <v>8.1412037037037043E-3</v>
          </cell>
          <cell r="I160">
            <v>1.119212962962963E-2</v>
          </cell>
          <cell r="J160">
            <v>1.4230324074074074E-2</v>
          </cell>
          <cell r="K160">
            <v>1.7076388888888887E-2</v>
          </cell>
          <cell r="L160">
            <v>18</v>
          </cell>
        </row>
        <row r="161">
          <cell r="B161" t="str">
            <v>Поцелуев Николай</v>
          </cell>
          <cell r="C161" t="str">
            <v>Красногорск</v>
          </cell>
          <cell r="D161">
            <v>211</v>
          </cell>
          <cell r="E161">
            <v>2002</v>
          </cell>
          <cell r="F161">
            <v>2.5902777777777777E-3</v>
          </cell>
          <cell r="G161">
            <v>5.5578703703703701E-3</v>
          </cell>
          <cell r="H161">
            <v>8.5300925925925926E-3</v>
          </cell>
          <cell r="I161">
            <v>1.1458333333333334E-2</v>
          </cell>
          <cell r="J161">
            <v>1.4425925925925925E-2</v>
          </cell>
          <cell r="K161">
            <v>1.7320601851851851E-2</v>
          </cell>
          <cell r="L161">
            <v>17</v>
          </cell>
        </row>
        <row r="168">
          <cell r="B168" t="str">
            <v>Фамилия, имя</v>
          </cell>
          <cell r="C168" t="str">
            <v>Коллектив</v>
          </cell>
          <cell r="D168" t="str">
            <v>Номер</v>
          </cell>
          <cell r="E168" t="str">
            <v>ГР</v>
          </cell>
          <cell r="F168" t="str">
            <v>1,5 км</v>
          </cell>
          <cell r="G168" t="str">
            <v>3 км</v>
          </cell>
          <cell r="H168" t="str">
            <v>4,5км</v>
          </cell>
          <cell r="I168" t="str">
            <v>6 км</v>
          </cell>
          <cell r="J168" t="str">
            <v>7,5 км</v>
          </cell>
          <cell r="K168" t="str">
            <v>Результат</v>
          </cell>
          <cell r="L168" t="str">
            <v>Очки</v>
          </cell>
        </row>
        <row r="169">
          <cell r="B169" t="str">
            <v>Желтоухов Дмитрий</v>
          </cell>
          <cell r="C169" t="str">
            <v>"СШОР ""Истина"""</v>
          </cell>
          <cell r="D169">
            <v>218</v>
          </cell>
          <cell r="E169">
            <v>1999</v>
          </cell>
          <cell r="F169">
            <v>1.9212962962962962E-3</v>
          </cell>
          <cell r="G169">
            <v>3.9849537037037032E-3</v>
          </cell>
          <cell r="H169">
            <v>6.0798611111111114E-3</v>
          </cell>
          <cell r="I169">
            <v>8.175925925925925E-3</v>
          </cell>
          <cell r="J169">
            <v>1.0289351851851852E-2</v>
          </cell>
          <cell r="K169">
            <v>1.2253472222222221E-2</v>
          </cell>
          <cell r="L169">
            <v>33</v>
          </cell>
        </row>
        <row r="170">
          <cell r="B170" t="str">
            <v>Болотников Николай</v>
          </cell>
          <cell r="C170" t="b">
            <v>1</v>
          </cell>
          <cell r="D170">
            <v>217</v>
          </cell>
          <cell r="E170">
            <v>1999</v>
          </cell>
          <cell r="F170">
            <v>1.9259259259259262E-3</v>
          </cell>
          <cell r="G170">
            <v>3.9826388888888889E-3</v>
          </cell>
          <cell r="H170">
            <v>6.1249999999999994E-3</v>
          </cell>
          <cell r="I170">
            <v>8.1817129629629618E-3</v>
          </cell>
          <cell r="J170">
            <v>1.0293981481481482E-2</v>
          </cell>
          <cell r="K170">
            <v>1.2335648148148146E-2</v>
          </cell>
          <cell r="L170">
            <v>31</v>
          </cell>
        </row>
        <row r="171">
          <cell r="B171" t="str">
            <v>Филиппов Никита</v>
          </cell>
          <cell r="C171" t="str">
            <v>Кинешма</v>
          </cell>
          <cell r="D171">
            <v>223</v>
          </cell>
          <cell r="E171">
            <v>2000</v>
          </cell>
          <cell r="F171">
            <v>1.9791666666666668E-3</v>
          </cell>
          <cell r="G171">
            <v>4.0682870370370369E-3</v>
          </cell>
          <cell r="H171">
            <v>6.2754629629629627E-3</v>
          </cell>
          <cell r="I171">
            <v>8.4699074074074069E-3</v>
          </cell>
          <cell r="J171">
            <v>1.0611111111111111E-2</v>
          </cell>
          <cell r="K171">
            <v>1.2953703703703703E-2</v>
          </cell>
          <cell r="L171">
            <v>29</v>
          </cell>
        </row>
        <row r="172">
          <cell r="B172" t="str">
            <v>Резанов Игорь</v>
          </cell>
          <cell r="C172" t="str">
            <v>Муром Верба</v>
          </cell>
          <cell r="D172">
            <v>222</v>
          </cell>
          <cell r="E172">
            <v>2000</v>
          </cell>
          <cell r="F172">
            <v>2.127314814814815E-3</v>
          </cell>
          <cell r="G172">
            <v>4.5254629629629629E-3</v>
          </cell>
          <cell r="H172">
            <v>6.9560185185185185E-3</v>
          </cell>
          <cell r="I172">
            <v>9.5266203703703711E-3</v>
          </cell>
          <cell r="J172">
            <v>1.2025462962962962E-2</v>
          </cell>
          <cell r="K172">
            <v>1.4469907407407405E-2</v>
          </cell>
          <cell r="L172">
            <v>27</v>
          </cell>
        </row>
        <row r="173">
          <cell r="B173" t="str">
            <v>Кузнецов Артем</v>
          </cell>
          <cell r="C173" t="str">
            <v>Муром</v>
          </cell>
          <cell r="D173">
            <v>220</v>
          </cell>
          <cell r="E173">
            <v>2000</v>
          </cell>
          <cell r="F173">
            <v>2.4004629629629627E-3</v>
          </cell>
          <cell r="G173">
            <v>4.8240740740740735E-3</v>
          </cell>
          <cell r="H173">
            <v>7.2962962962962964E-3</v>
          </cell>
          <cell r="I173">
            <v>9.751157407407408E-3</v>
          </cell>
          <cell r="J173">
            <v>1.2189814814814815E-2</v>
          </cell>
          <cell r="K173">
            <v>1.4504629629629629E-2</v>
          </cell>
          <cell r="L173">
            <v>26</v>
          </cell>
        </row>
        <row r="174">
          <cell r="B174" t="str">
            <v>Куприянов Дмитрий</v>
          </cell>
          <cell r="C174" t="str">
            <v>Муром Верба</v>
          </cell>
          <cell r="D174">
            <v>221</v>
          </cell>
          <cell r="E174">
            <v>2000</v>
          </cell>
          <cell r="F174">
            <v>2.46875E-3</v>
          </cell>
          <cell r="G174">
            <v>5.0381944444444441E-3</v>
          </cell>
          <cell r="H174">
            <v>7.7662037037037031E-3</v>
          </cell>
          <cell r="I174">
            <v>1.0556712962962962E-2</v>
          </cell>
          <cell r="J174">
            <v>1.33125E-2</v>
          </cell>
          <cell r="K174">
            <v>1.5976851851851853E-2</v>
          </cell>
          <cell r="L174">
            <v>25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B8" t="str">
            <v>Карамнов Никита</v>
          </cell>
          <cell r="C8" t="str">
            <v>сшор43</v>
          </cell>
          <cell r="D8">
            <v>7</v>
          </cell>
          <cell r="E8">
            <v>2007</v>
          </cell>
          <cell r="F8">
            <v>1.4560185185185186E-3</v>
          </cell>
          <cell r="G8">
            <v>2.9780092592592588E-3</v>
          </cell>
          <cell r="H8">
            <v>4.3958333333333332E-3</v>
          </cell>
          <cell r="I8">
            <v>33</v>
          </cell>
        </row>
        <row r="9">
          <cell r="B9" t="str">
            <v>Стариков Александр</v>
          </cell>
          <cell r="C9" t="str">
            <v>Альфа-битца</v>
          </cell>
          <cell r="D9">
            <v>17</v>
          </cell>
          <cell r="E9">
            <v>2007</v>
          </cell>
          <cell r="F9">
            <v>1.4618055555555556E-3</v>
          </cell>
          <cell r="G9">
            <v>2.9837962962962965E-3</v>
          </cell>
          <cell r="H9">
            <v>4.4120370370370372E-3</v>
          </cell>
          <cell r="I9">
            <v>31</v>
          </cell>
        </row>
        <row r="10">
          <cell r="B10" t="str">
            <v>Трофименко Никита</v>
          </cell>
          <cell r="C10" t="str">
            <v>ДЮСШ Краснознаменск</v>
          </cell>
          <cell r="D10">
            <v>18</v>
          </cell>
          <cell r="E10">
            <v>2007</v>
          </cell>
          <cell r="F10">
            <v>1.4594907407407406E-3</v>
          </cell>
          <cell r="G10">
            <v>2.9791666666666664E-3</v>
          </cell>
          <cell r="H10">
            <v>4.4363425925925933E-3</v>
          </cell>
          <cell r="I10">
            <v>29</v>
          </cell>
        </row>
        <row r="11">
          <cell r="B11" t="str">
            <v>Сивков Алексей</v>
          </cell>
          <cell r="C11" t="str">
            <v>ЮНЫЙ ЛЫЖНИК</v>
          </cell>
          <cell r="D11">
            <v>15</v>
          </cell>
          <cell r="E11">
            <v>2008</v>
          </cell>
          <cell r="F11">
            <v>1.4641203703703706E-3</v>
          </cell>
          <cell r="G11">
            <v>3.0682870370370365E-3</v>
          </cell>
          <cell r="H11">
            <v>4.6701388888888886E-3</v>
          </cell>
          <cell r="I11">
            <v>27</v>
          </cell>
        </row>
        <row r="12">
          <cell r="B12" t="str">
            <v>Семушин Максим</v>
          </cell>
          <cell r="C12" t="str">
            <v>ДЮСШ Краснознаменск</v>
          </cell>
          <cell r="D12">
            <v>14</v>
          </cell>
          <cell r="E12">
            <v>2007</v>
          </cell>
          <cell r="F12">
            <v>1.5891203703703701E-3</v>
          </cell>
          <cell r="G12">
            <v>3.1851851851851854E-3</v>
          </cell>
          <cell r="H12">
            <v>4.7569444444444447E-3</v>
          </cell>
          <cell r="I12">
            <v>26</v>
          </cell>
        </row>
        <row r="13">
          <cell r="B13" t="str">
            <v>Черкасин Илья</v>
          </cell>
          <cell r="C13" t="str">
            <v>Сдюсшор ногинск</v>
          </cell>
          <cell r="D13">
            <v>19</v>
          </cell>
          <cell r="E13">
            <v>2008</v>
          </cell>
          <cell r="F13">
            <v>1.6192129629629629E-3</v>
          </cell>
          <cell r="G13">
            <v>3.3414351851851851E-3</v>
          </cell>
          <cell r="H13">
            <v>4.9849537037037041E-3</v>
          </cell>
          <cell r="I13">
            <v>25</v>
          </cell>
        </row>
        <row r="14">
          <cell r="B14" t="str">
            <v>Березин Александр</v>
          </cell>
          <cell r="C14" t="str">
            <v>Москва</v>
          </cell>
          <cell r="D14">
            <v>2</v>
          </cell>
          <cell r="E14">
            <v>2009</v>
          </cell>
          <cell r="F14">
            <v>1.5995370370370371E-3</v>
          </cell>
          <cell r="G14">
            <v>3.4004629629629628E-3</v>
          </cell>
          <cell r="H14">
            <v>5.1030092592592594E-3</v>
          </cell>
          <cell r="I14">
            <v>24</v>
          </cell>
        </row>
        <row r="15">
          <cell r="B15" t="str">
            <v>Сластин Николай</v>
          </cell>
          <cell r="C15" t="str">
            <v>"ЛК ""Лидер"" Домоде</v>
          </cell>
          <cell r="D15">
            <v>16</v>
          </cell>
          <cell r="E15">
            <v>2008</v>
          </cell>
          <cell r="F15">
            <v>1.4675925925925926E-3</v>
          </cell>
          <cell r="G15">
            <v>3.46875E-3</v>
          </cell>
          <cell r="H15">
            <v>5.3217592592592587E-3</v>
          </cell>
          <cell r="I15">
            <v>23</v>
          </cell>
        </row>
        <row r="16">
          <cell r="B16" t="str">
            <v>Мироненко Даниил</v>
          </cell>
          <cell r="C16" t="str">
            <v>школа 2045/сшор111</v>
          </cell>
          <cell r="D16">
            <v>12</v>
          </cell>
          <cell r="E16">
            <v>2007</v>
          </cell>
          <cell r="F16">
            <v>1.7939814814814815E-3</v>
          </cell>
          <cell r="G16">
            <v>3.6539351851851854E-3</v>
          </cell>
          <cell r="H16">
            <v>5.4398148148148149E-3</v>
          </cell>
          <cell r="I16">
            <v>22</v>
          </cell>
        </row>
        <row r="17">
          <cell r="B17" t="str">
            <v>Шведов Петр</v>
          </cell>
          <cell r="C17" t="str">
            <v>Елка</v>
          </cell>
          <cell r="D17">
            <v>20</v>
          </cell>
          <cell r="E17">
            <v>2007</v>
          </cell>
          <cell r="F17">
            <v>1.9166666666666666E-3</v>
          </cell>
          <cell r="G17">
            <v>3.7175925925925931E-3</v>
          </cell>
          <cell r="H17">
            <v>5.7037037037037039E-3</v>
          </cell>
          <cell r="I17">
            <v>21</v>
          </cell>
        </row>
        <row r="18">
          <cell r="B18" t="str">
            <v>Яковченко Владимир</v>
          </cell>
          <cell r="C18" t="str">
            <v>ЮНЫЙ ЛЫЖНИК</v>
          </cell>
          <cell r="D18">
            <v>21</v>
          </cell>
          <cell r="E18">
            <v>2009</v>
          </cell>
          <cell r="F18">
            <v>2.0150462962962965E-3</v>
          </cell>
          <cell r="G18">
            <v>3.894675925925926E-3</v>
          </cell>
          <cell r="H18">
            <v>5.7986111111111112E-3</v>
          </cell>
          <cell r="I18">
            <v>20</v>
          </cell>
        </row>
        <row r="19">
          <cell r="B19" t="str">
            <v>Валуев Влад</v>
          </cell>
          <cell r="C19" t="str">
            <v>Кольчугино</v>
          </cell>
          <cell r="D19">
            <v>4</v>
          </cell>
          <cell r="E19">
            <v>2008</v>
          </cell>
          <cell r="F19">
            <v>1.9039351851851854E-3</v>
          </cell>
          <cell r="G19">
            <v>3.8888888888888883E-3</v>
          </cell>
          <cell r="H19">
            <v>5.8472222222222224E-3</v>
          </cell>
          <cell r="I19">
            <v>19</v>
          </cell>
        </row>
        <row r="20">
          <cell r="B20" t="str">
            <v>Разин Андрей</v>
          </cell>
          <cell r="C20" t="str">
            <v>Самбо-70</v>
          </cell>
          <cell r="D20">
            <v>42</v>
          </cell>
          <cell r="E20">
            <v>2010</v>
          </cell>
          <cell r="F20">
            <v>1.9363425925925926E-3</v>
          </cell>
          <cell r="G20">
            <v>3.9965277777777777E-3</v>
          </cell>
          <cell r="H20">
            <v>6.031250000000001E-3</v>
          </cell>
          <cell r="I20">
            <v>18</v>
          </cell>
        </row>
        <row r="21">
          <cell r="B21" t="str">
            <v>Карацуба Павел</v>
          </cell>
          <cell r="C21" t="str">
            <v>ЮНЫЙ ЛЫЖНИК</v>
          </cell>
          <cell r="D21">
            <v>8</v>
          </cell>
          <cell r="E21">
            <v>2009</v>
          </cell>
          <cell r="F21">
            <v>2.0682870370370373E-3</v>
          </cell>
          <cell r="G21">
            <v>4.3761574074074076E-3</v>
          </cell>
          <cell r="H21">
            <v>6.7025462962962967E-3</v>
          </cell>
          <cell r="I21">
            <v>17</v>
          </cell>
        </row>
        <row r="22">
          <cell r="B22" t="str">
            <v>Бологов Владимир</v>
          </cell>
          <cell r="C22" t="str">
            <v>Некрасовка, лично</v>
          </cell>
          <cell r="D22">
            <v>3</v>
          </cell>
          <cell r="E22">
            <v>2010</v>
          </cell>
          <cell r="F22">
            <v>2.2152777777777778E-3</v>
          </cell>
          <cell r="G22">
            <v>4.5324074074074077E-3</v>
          </cell>
          <cell r="H22">
            <v>6.7187499999999999E-3</v>
          </cell>
          <cell r="I22">
            <v>16</v>
          </cell>
        </row>
        <row r="23">
          <cell r="B23" t="str">
            <v>Колодинский Андрей</v>
          </cell>
          <cell r="C23" t="str">
            <v>Кольчугино</v>
          </cell>
          <cell r="D23">
            <v>10</v>
          </cell>
          <cell r="E23">
            <v>2008</v>
          </cell>
          <cell r="F23">
            <v>2.2013888888888886E-3</v>
          </cell>
          <cell r="G23">
            <v>4.5671296296296293E-3</v>
          </cell>
          <cell r="H23">
            <v>6.9178240740740736E-3</v>
          </cell>
          <cell r="I23">
            <v>15</v>
          </cell>
        </row>
        <row r="24">
          <cell r="B24" t="str">
            <v>Артемьев Алексей</v>
          </cell>
          <cell r="C24" t="str">
            <v>Елка</v>
          </cell>
          <cell r="D24">
            <v>1</v>
          </cell>
          <cell r="E24">
            <v>2010</v>
          </cell>
          <cell r="F24">
            <v>2.2500000000000003E-3</v>
          </cell>
          <cell r="G24">
            <v>4.6956018518518518E-3</v>
          </cell>
          <cell r="H24">
            <v>7.1805555555555555E-3</v>
          </cell>
          <cell r="I24">
            <v>14</v>
          </cell>
        </row>
        <row r="25">
          <cell r="B25" t="str">
            <v>Грачев Григорий</v>
          </cell>
          <cell r="C25" t="str">
            <v>Москва</v>
          </cell>
          <cell r="D25">
            <v>5</v>
          </cell>
          <cell r="E25">
            <v>2008</v>
          </cell>
          <cell r="F25">
            <v>2.2384259259259258E-3</v>
          </cell>
          <cell r="G25">
            <v>4.6990740740740743E-3</v>
          </cell>
          <cell r="H25">
            <v>7.1886574074074075E-3</v>
          </cell>
          <cell r="I25">
            <v>13</v>
          </cell>
        </row>
        <row r="26">
          <cell r="B26" t="str">
            <v>Майоров Иван</v>
          </cell>
          <cell r="C26" t="str">
            <v>СШОР-111 ФОК «ЛОТОС»</v>
          </cell>
          <cell r="D26">
            <v>11</v>
          </cell>
          <cell r="E26">
            <v>2008</v>
          </cell>
          <cell r="F26">
            <v>2.2291666666666666E-3</v>
          </cell>
          <cell r="G26">
            <v>4.7731481481481479E-3</v>
          </cell>
          <cell r="H26">
            <v>7.758101851851852E-3</v>
          </cell>
          <cell r="I26">
            <v>12</v>
          </cell>
        </row>
        <row r="27">
          <cell r="B27" t="str">
            <v>Демин Матвей</v>
          </cell>
          <cell r="C27" t="str">
            <v>Елка</v>
          </cell>
          <cell r="D27">
            <v>6</v>
          </cell>
          <cell r="E27">
            <v>2008</v>
          </cell>
          <cell r="F27">
            <v>2.972222222222222E-3</v>
          </cell>
          <cell r="G27">
            <v>5.9571759259259257E-3</v>
          </cell>
          <cell r="H27">
            <v>9.2800925925925915E-3</v>
          </cell>
          <cell r="I27">
            <v>11</v>
          </cell>
        </row>
        <row r="32">
          <cell r="B32" t="str">
            <v>Ручейкова Виктория</v>
          </cell>
          <cell r="C32" t="str">
            <v>U SKATE, Москва</v>
          </cell>
          <cell r="D32">
            <v>34</v>
          </cell>
          <cell r="E32">
            <v>2007</v>
          </cell>
          <cell r="F32">
            <v>1.4097222222222221E-3</v>
          </cell>
          <cell r="G32">
            <v>2.8749999999999995E-3</v>
          </cell>
          <cell r="H32">
            <v>4.3287037037037035E-3</v>
          </cell>
          <cell r="I32" t="str">
            <v>-</v>
          </cell>
        </row>
        <row r="33">
          <cell r="B33" t="str">
            <v>Широкова Александра</v>
          </cell>
          <cell r="C33" t="str">
            <v>Трудовые резервы</v>
          </cell>
          <cell r="D33">
            <v>40</v>
          </cell>
          <cell r="E33">
            <v>2007</v>
          </cell>
          <cell r="F33">
            <v>1.4305555555555556E-3</v>
          </cell>
          <cell r="G33">
            <v>2.9479166666666668E-3</v>
          </cell>
          <cell r="H33">
            <v>4.5601851851851853E-3</v>
          </cell>
          <cell r="I33">
            <v>33</v>
          </cell>
        </row>
        <row r="34">
          <cell r="B34" t="str">
            <v>Тихомирова Ариадна</v>
          </cell>
          <cell r="C34" t="str">
            <v>СШ по ЗВС Химки</v>
          </cell>
          <cell r="D34">
            <v>36</v>
          </cell>
          <cell r="E34">
            <v>2007</v>
          </cell>
          <cell r="F34">
            <v>1.4583333333333334E-3</v>
          </cell>
          <cell r="G34">
            <v>3.003472222222222E-3</v>
          </cell>
          <cell r="H34">
            <v>4.5787037037037038E-3</v>
          </cell>
          <cell r="I34">
            <v>31</v>
          </cell>
        </row>
        <row r="35">
          <cell r="B35" t="str">
            <v>Богословская Софья</v>
          </cell>
          <cell r="C35" t="str">
            <v>Наседкино</v>
          </cell>
          <cell r="D35">
            <v>41</v>
          </cell>
          <cell r="E35">
            <v>2007</v>
          </cell>
          <cell r="F35">
            <v>1.4733796296296294E-3</v>
          </cell>
          <cell r="G35">
            <v>3.0300925925925925E-3</v>
          </cell>
          <cell r="H35">
            <v>4.6342592592592598E-3</v>
          </cell>
          <cell r="I35">
            <v>29</v>
          </cell>
        </row>
        <row r="36">
          <cell r="B36" t="str">
            <v>Ларионова Елизавета</v>
          </cell>
          <cell r="C36" t="str">
            <v>ДЮСШ КРАСНОЗНАМЕНСК</v>
          </cell>
          <cell r="D36">
            <v>30</v>
          </cell>
          <cell r="E36">
            <v>2007</v>
          </cell>
          <cell r="F36">
            <v>1.5254629629629631E-3</v>
          </cell>
          <cell r="G36">
            <v>3.1249999999999997E-3</v>
          </cell>
          <cell r="H36">
            <v>4.6400462962962958E-3</v>
          </cell>
          <cell r="I36">
            <v>27</v>
          </cell>
        </row>
        <row r="37">
          <cell r="B37" t="str">
            <v>Крюкова Мария</v>
          </cell>
          <cell r="C37" t="str">
            <v>Краснознаменск</v>
          </cell>
          <cell r="D37">
            <v>27</v>
          </cell>
          <cell r="E37">
            <v>2008</v>
          </cell>
          <cell r="F37">
            <v>1.4525462962962964E-3</v>
          </cell>
          <cell r="G37">
            <v>3.0474537037037037E-3</v>
          </cell>
          <cell r="H37">
            <v>4.6874999999999998E-3</v>
          </cell>
          <cell r="I37" t="str">
            <v>-</v>
          </cell>
        </row>
        <row r="38">
          <cell r="B38" t="str">
            <v>Ручейкова Маргарита</v>
          </cell>
          <cell r="C38" t="str">
            <v>U SKATE, Москва</v>
          </cell>
          <cell r="D38">
            <v>35</v>
          </cell>
          <cell r="E38">
            <v>2009</v>
          </cell>
          <cell r="F38">
            <v>1.5567129629629629E-3</v>
          </cell>
          <cell r="G38">
            <v>3.3483796296296295E-3</v>
          </cell>
          <cell r="H38">
            <v>5.1168981481481482E-3</v>
          </cell>
          <cell r="I38" t="str">
            <v>-</v>
          </cell>
        </row>
        <row r="39">
          <cell r="B39" t="str">
            <v>Мурзакова Анастасия</v>
          </cell>
          <cell r="C39" t="str">
            <v>ДЮСШ Кольчугино</v>
          </cell>
          <cell r="D39">
            <v>32</v>
          </cell>
          <cell r="E39">
            <v>2009</v>
          </cell>
          <cell r="F39">
            <v>1.6909722222222222E-3</v>
          </cell>
          <cell r="G39">
            <v>3.4305555555555552E-3</v>
          </cell>
          <cell r="H39">
            <v>5.1689814814814819E-3</v>
          </cell>
          <cell r="I39">
            <v>26</v>
          </cell>
        </row>
        <row r="40">
          <cell r="B40" t="str">
            <v>Ладыгина Ксения</v>
          </cell>
          <cell r="C40" t="str">
            <v>Касимов / Рязанская</v>
          </cell>
          <cell r="D40">
            <v>29</v>
          </cell>
          <cell r="E40">
            <v>2008</v>
          </cell>
          <cell r="F40">
            <v>1.6793981481481484E-3</v>
          </cell>
          <cell r="G40">
            <v>3.4583333333333337E-3</v>
          </cell>
          <cell r="H40">
            <v>5.2048611111111106E-3</v>
          </cell>
          <cell r="I40">
            <v>25</v>
          </cell>
        </row>
        <row r="41">
          <cell r="B41" t="str">
            <v>Мухаметова Алина</v>
          </cell>
          <cell r="C41" t="str">
            <v>Трудовые резервы</v>
          </cell>
          <cell r="D41">
            <v>33</v>
          </cell>
          <cell r="E41">
            <v>2008</v>
          </cell>
          <cell r="F41">
            <v>1.6979166666666664E-3</v>
          </cell>
          <cell r="G41">
            <v>3.472222222222222E-3</v>
          </cell>
          <cell r="H41">
            <v>5.2141203703703698E-3</v>
          </cell>
          <cell r="I41">
            <v>24</v>
          </cell>
        </row>
        <row r="42">
          <cell r="B42" t="str">
            <v>Тютина Варвара</v>
          </cell>
          <cell r="C42" t="str">
            <v>Трудовые резервы</v>
          </cell>
          <cell r="D42">
            <v>38</v>
          </cell>
          <cell r="E42">
            <v>2009</v>
          </cell>
          <cell r="F42">
            <v>1.6840277777777776E-3</v>
          </cell>
          <cell r="G42">
            <v>3.5729166666666665E-3</v>
          </cell>
          <cell r="H42">
            <v>5.3425925925925924E-3</v>
          </cell>
          <cell r="I42">
            <v>23</v>
          </cell>
        </row>
        <row r="43">
          <cell r="B43" t="str">
            <v>Крюк Алёна</v>
          </cell>
          <cell r="C43" t="str">
            <v>Юность Москвы Спарта</v>
          </cell>
          <cell r="D43">
            <v>26</v>
          </cell>
          <cell r="E43">
            <v>2008</v>
          </cell>
          <cell r="F43">
            <v>1.765046296296296E-3</v>
          </cell>
          <cell r="G43">
            <v>3.7708333333333331E-3</v>
          </cell>
          <cell r="H43">
            <v>5.6678240740740743E-3</v>
          </cell>
          <cell r="I43">
            <v>22</v>
          </cell>
        </row>
        <row r="44">
          <cell r="B44" t="str">
            <v>Андрианова Ясна</v>
          </cell>
          <cell r="C44" t="str">
            <v>Трудовые резервы Мос</v>
          </cell>
          <cell r="D44">
            <v>22</v>
          </cell>
          <cell r="E44">
            <v>2009</v>
          </cell>
          <cell r="F44">
            <v>2.3553240740740739E-3</v>
          </cell>
          <cell r="G44">
            <v>4.6990740740740743E-3</v>
          </cell>
          <cell r="H44">
            <v>6.0717592592592594E-3</v>
          </cell>
          <cell r="I44">
            <v>21</v>
          </cell>
        </row>
        <row r="45">
          <cell r="B45" t="str">
            <v>Крюкова Надежда</v>
          </cell>
          <cell r="C45" t="str">
            <v>Краснознаменск</v>
          </cell>
          <cell r="D45">
            <v>28</v>
          </cell>
          <cell r="E45">
            <v>2010</v>
          </cell>
          <cell r="F45">
            <v>1.960648148148148E-3</v>
          </cell>
          <cell r="G45">
            <v>4.0578703703703705E-3</v>
          </cell>
          <cell r="H45">
            <v>6.0972222222222218E-3</v>
          </cell>
          <cell r="I45">
            <v>20</v>
          </cell>
        </row>
        <row r="46">
          <cell r="B46" t="str">
            <v>Кириллова Арина</v>
          </cell>
          <cell r="C46" t="str">
            <v>ДСЮШ г. Кольчугино</v>
          </cell>
          <cell r="D46">
            <v>25</v>
          </cell>
          <cell r="E46">
            <v>2007</v>
          </cell>
          <cell r="F46">
            <v>2.0486111111111113E-3</v>
          </cell>
          <cell r="G46">
            <v>4.0983796296296298E-3</v>
          </cell>
          <cell r="H46">
            <v>6.1469907407407411E-3</v>
          </cell>
          <cell r="I46">
            <v>19</v>
          </cell>
        </row>
        <row r="47">
          <cell r="B47" t="str">
            <v>Белова Анастасия</v>
          </cell>
          <cell r="C47" t="str">
            <v>СШОР 111 Фок Лотос</v>
          </cell>
          <cell r="D47">
            <v>24</v>
          </cell>
          <cell r="E47">
            <v>2008</v>
          </cell>
          <cell r="F47">
            <v>1.9733796296296296E-3</v>
          </cell>
          <cell r="G47">
            <v>4.0636574074074073E-3</v>
          </cell>
          <cell r="H47">
            <v>6.2789351851851851E-3</v>
          </cell>
          <cell r="I47">
            <v>18</v>
          </cell>
        </row>
        <row r="55">
          <cell r="B55" t="str">
            <v>Копченов Вячеслав</v>
          </cell>
          <cell r="C55" t="str">
            <v>ДЮСШ Кольчугино</v>
          </cell>
          <cell r="D55">
            <v>57</v>
          </cell>
          <cell r="E55">
            <v>2005</v>
          </cell>
          <cell r="F55">
            <v>1.2974537037037037E-3</v>
          </cell>
          <cell r="G55">
            <v>2.6898148148148146E-3</v>
          </cell>
          <cell r="H55">
            <v>3.9814814814814817E-3</v>
          </cell>
          <cell r="I55">
            <v>5.2916666666666667E-3</v>
          </cell>
          <cell r="J55">
            <v>33</v>
          </cell>
        </row>
        <row r="56">
          <cell r="B56" t="str">
            <v>Зейналов Натик</v>
          </cell>
          <cell r="C56" t="str">
            <v>самбо 70</v>
          </cell>
          <cell r="D56">
            <v>55</v>
          </cell>
          <cell r="E56">
            <v>2005</v>
          </cell>
          <cell r="F56">
            <v>1.3263888888888891E-3</v>
          </cell>
          <cell r="G56">
            <v>2.693287037037037E-3</v>
          </cell>
          <cell r="H56">
            <v>4.0115740740740737E-3</v>
          </cell>
          <cell r="I56">
            <v>5.2974537037037035E-3</v>
          </cell>
          <cell r="J56">
            <v>31</v>
          </cell>
        </row>
        <row r="57">
          <cell r="B57" t="str">
            <v>Костельный Савелий</v>
          </cell>
          <cell r="C57" t="str">
            <v>Сдюсшор ногинск</v>
          </cell>
          <cell r="D57">
            <v>58</v>
          </cell>
          <cell r="E57">
            <v>2006</v>
          </cell>
          <cell r="F57">
            <v>1.3240740740740741E-3</v>
          </cell>
          <cell r="G57">
            <v>2.6875000000000002E-3</v>
          </cell>
          <cell r="H57">
            <v>4.0370370370370369E-3</v>
          </cell>
          <cell r="I57">
            <v>5.4513888888888884E-3</v>
          </cell>
          <cell r="J57">
            <v>29</v>
          </cell>
        </row>
        <row r="58">
          <cell r="B58" t="str">
            <v>Пискунов Артём</v>
          </cell>
          <cell r="C58" t="str">
            <v>Школа 2045/СШОР 111</v>
          </cell>
          <cell r="D58">
            <v>64</v>
          </cell>
          <cell r="E58">
            <v>2005</v>
          </cell>
          <cell r="F58">
            <v>1.3194444444444443E-3</v>
          </cell>
          <cell r="G58">
            <v>2.7037037037037043E-3</v>
          </cell>
          <cell r="H58">
            <v>4.0671296296296297E-3</v>
          </cell>
          <cell r="I58">
            <v>5.4560185185185189E-3</v>
          </cell>
          <cell r="J58">
            <v>27</v>
          </cell>
        </row>
        <row r="59">
          <cell r="B59" t="str">
            <v>Семенов Илья</v>
          </cell>
          <cell r="C59" t="str">
            <v>СШОР 111 ФОК Лотос</v>
          </cell>
          <cell r="D59">
            <v>65</v>
          </cell>
          <cell r="E59">
            <v>2005</v>
          </cell>
          <cell r="F59">
            <v>1.3287037037037037E-3</v>
          </cell>
          <cell r="G59">
            <v>2.7708333333333335E-3</v>
          </cell>
          <cell r="H59">
            <v>4.2303240740740747E-3</v>
          </cell>
          <cell r="I59">
            <v>5.6689814814814823E-3</v>
          </cell>
          <cell r="J59">
            <v>26</v>
          </cell>
        </row>
        <row r="60">
          <cell r="B60" t="str">
            <v>Забродин Кирилл</v>
          </cell>
          <cell r="C60" t="str">
            <v>ДЮСШ Кольчугино</v>
          </cell>
          <cell r="D60">
            <v>54</v>
          </cell>
          <cell r="E60">
            <v>2006</v>
          </cell>
          <cell r="F60">
            <v>1.3425925925925925E-3</v>
          </cell>
          <cell r="G60">
            <v>2.8495370370370371E-3</v>
          </cell>
          <cell r="H60">
            <v>4.3425925925925923E-3</v>
          </cell>
          <cell r="I60">
            <v>5.8263888888888888E-3</v>
          </cell>
          <cell r="J60">
            <v>25</v>
          </cell>
        </row>
        <row r="61">
          <cell r="B61" t="str">
            <v>Васильев Егор</v>
          </cell>
          <cell r="C61" t="str">
            <v>Сдюсшор ногинск</v>
          </cell>
          <cell r="D61">
            <v>52</v>
          </cell>
          <cell r="E61">
            <v>2006</v>
          </cell>
          <cell r="F61">
            <v>1.3333333333333333E-3</v>
          </cell>
          <cell r="G61">
            <v>2.9432870370370372E-3</v>
          </cell>
          <cell r="H61">
            <v>4.4305555555555556E-3</v>
          </cell>
          <cell r="I61">
            <v>5.9097222222222225E-3</v>
          </cell>
          <cell r="J61">
            <v>24</v>
          </cell>
        </row>
        <row r="62">
          <cell r="B62" t="str">
            <v>Котиков Илья</v>
          </cell>
          <cell r="C62" t="str">
            <v>ДЮСШ Кольчугино</v>
          </cell>
          <cell r="D62">
            <v>59</v>
          </cell>
          <cell r="E62">
            <v>2005</v>
          </cell>
          <cell r="F62">
            <v>1.3680555555555557E-3</v>
          </cell>
          <cell r="G62">
            <v>2.9340277777777772E-3</v>
          </cell>
          <cell r="H62">
            <v>4.425925925925926E-3</v>
          </cell>
          <cell r="I62">
            <v>5.9120370370370377E-3</v>
          </cell>
          <cell r="J62">
            <v>23</v>
          </cell>
        </row>
        <row r="63">
          <cell r="B63" t="str">
            <v>Сонин Михаил</v>
          </cell>
          <cell r="C63" t="str">
            <v>ДЮСШ Краснознаменска</v>
          </cell>
          <cell r="D63">
            <v>66</v>
          </cell>
          <cell r="E63">
            <v>2006</v>
          </cell>
          <cell r="F63">
            <v>1.3449074074074075E-3</v>
          </cell>
          <cell r="G63">
            <v>2.9375000000000004E-3</v>
          </cell>
          <cell r="H63">
            <v>4.4374999999999996E-3</v>
          </cell>
          <cell r="I63">
            <v>5.9155092592592592E-3</v>
          </cell>
          <cell r="J63">
            <v>22</v>
          </cell>
        </row>
        <row r="64">
          <cell r="B64" t="str">
            <v>Зимин Данил</v>
          </cell>
          <cell r="C64" t="str">
            <v>СШОР111 ФОК-Лотос</v>
          </cell>
          <cell r="D64">
            <v>56</v>
          </cell>
          <cell r="E64">
            <v>2005</v>
          </cell>
          <cell r="F64">
            <v>1.3854166666666667E-3</v>
          </cell>
          <cell r="G64">
            <v>2.9305555555555556E-3</v>
          </cell>
          <cell r="H64">
            <v>4.4456018518518516E-3</v>
          </cell>
          <cell r="I64">
            <v>5.9872685185185176E-3</v>
          </cell>
          <cell r="J64">
            <v>21</v>
          </cell>
        </row>
        <row r="65">
          <cell r="B65" t="str">
            <v>Ефимов Дмитрий</v>
          </cell>
          <cell r="C65" t="str">
            <v>ДЮСШ Кольчугино</v>
          </cell>
          <cell r="D65">
            <v>53</v>
          </cell>
          <cell r="E65">
            <v>2005</v>
          </cell>
          <cell r="F65">
            <v>1.4224537037037038E-3</v>
          </cell>
          <cell r="G65">
            <v>3.0023148148148149E-3</v>
          </cell>
          <cell r="H65">
            <v>4.5324074074074077E-3</v>
          </cell>
          <cell r="I65">
            <v>6.000000000000001E-3</v>
          </cell>
          <cell r="J65">
            <v>20</v>
          </cell>
        </row>
        <row r="66">
          <cell r="B66" t="str">
            <v>Куликов Павел</v>
          </cell>
          <cell r="C66" t="str">
            <v>ДЮСШ Кольчугино</v>
          </cell>
          <cell r="D66">
            <v>60</v>
          </cell>
          <cell r="E66">
            <v>2006</v>
          </cell>
          <cell r="F66">
            <v>1.4062499999999997E-3</v>
          </cell>
          <cell r="G66">
            <v>2.9826388888888888E-3</v>
          </cell>
          <cell r="H66">
            <v>4.5694444444444446E-3</v>
          </cell>
          <cell r="I66">
            <v>6.2175925925925931E-3</v>
          </cell>
          <cell r="J66">
            <v>19</v>
          </cell>
        </row>
        <row r="67">
          <cell r="B67" t="str">
            <v>Назаров Георгий</v>
          </cell>
          <cell r="C67" t="str">
            <v>ЛК РЕУТ</v>
          </cell>
          <cell r="D67">
            <v>62</v>
          </cell>
          <cell r="E67">
            <v>2006</v>
          </cell>
          <cell r="F67">
            <v>1.5775462962962963E-3</v>
          </cell>
          <cell r="G67">
            <v>3.1111111111111114E-3</v>
          </cell>
          <cell r="H67">
            <v>4.7546296296296295E-3</v>
          </cell>
          <cell r="I67">
            <v>6.3553240740740749E-3</v>
          </cell>
          <cell r="J67">
            <v>18</v>
          </cell>
        </row>
        <row r="71">
          <cell r="B71" t="str">
            <v>Барабаш Мария</v>
          </cell>
          <cell r="C71" t="str">
            <v>Самбо-70</v>
          </cell>
          <cell r="D71">
            <v>68</v>
          </cell>
          <cell r="E71">
            <v>2005</v>
          </cell>
          <cell r="F71">
            <v>1.3726851851851851E-3</v>
          </cell>
          <cell r="G71">
            <v>2.8634259259259255E-3</v>
          </cell>
          <cell r="H71">
            <v>4.2962962962962963E-3</v>
          </cell>
          <cell r="I71">
            <v>5.7291666666666671E-3</v>
          </cell>
          <cell r="J71">
            <v>33</v>
          </cell>
        </row>
        <row r="72">
          <cell r="B72" t="str">
            <v>Хвостова Софья</v>
          </cell>
          <cell r="C72" t="str">
            <v>СШОР 111 Фок Лотос</v>
          </cell>
          <cell r="D72">
            <v>78</v>
          </cell>
          <cell r="E72">
            <v>2005</v>
          </cell>
          <cell r="F72">
            <v>1.3888888888888889E-3</v>
          </cell>
          <cell r="G72">
            <v>2.8518518518518519E-3</v>
          </cell>
          <cell r="H72">
            <v>4.425925925925926E-3</v>
          </cell>
          <cell r="I72">
            <v>5.8726851851851856E-3</v>
          </cell>
          <cell r="J72">
            <v>31</v>
          </cell>
        </row>
        <row r="73">
          <cell r="B73" t="str">
            <v>Князькова Алина</v>
          </cell>
          <cell r="C73" t="str">
            <v>ДЮСШ Кольчугино</v>
          </cell>
          <cell r="D73">
            <v>72</v>
          </cell>
          <cell r="E73">
            <v>2006</v>
          </cell>
          <cell r="F73">
            <v>1.4421296296296298E-3</v>
          </cell>
          <cell r="G73">
            <v>2.9490740740740744E-3</v>
          </cell>
          <cell r="H73">
            <v>4.4513888888888893E-3</v>
          </cell>
          <cell r="I73">
            <v>5.8912037037037032E-3</v>
          </cell>
          <cell r="J73">
            <v>29</v>
          </cell>
        </row>
        <row r="74">
          <cell r="B74" t="str">
            <v>Ривас Домингес Екатерина</v>
          </cell>
          <cell r="C74" t="str">
            <v>ЮНЫЙ ЛЫЖНИК</v>
          </cell>
          <cell r="D74">
            <v>73</v>
          </cell>
          <cell r="E74">
            <v>2006</v>
          </cell>
          <cell r="F74">
            <v>1.425925925925926E-3</v>
          </cell>
          <cell r="G74">
            <v>2.9444444444444444E-3</v>
          </cell>
          <cell r="H74">
            <v>4.4826388888888893E-3</v>
          </cell>
          <cell r="I74">
            <v>6.0555555555555562E-3</v>
          </cell>
          <cell r="J74">
            <v>27</v>
          </cell>
        </row>
        <row r="75">
          <cell r="B75" t="str">
            <v>Хорольская Лада</v>
          </cell>
          <cell r="C75" t="str">
            <v>Москва(Трудовые резе</v>
          </cell>
          <cell r="D75">
            <v>79</v>
          </cell>
          <cell r="E75">
            <v>2006</v>
          </cell>
          <cell r="F75">
            <v>1.4317129629629628E-3</v>
          </cell>
          <cell r="G75">
            <v>2.9791666666666664E-3</v>
          </cell>
          <cell r="H75">
            <v>4.5185185185185181E-3</v>
          </cell>
          <cell r="I75">
            <v>6.0601851851851849E-3</v>
          </cell>
          <cell r="J75">
            <v>26</v>
          </cell>
        </row>
        <row r="76">
          <cell r="B76" t="str">
            <v>Свинцова Александра</v>
          </cell>
          <cell r="C76" t="str">
            <v>Школа 111, Зеленогра</v>
          </cell>
          <cell r="D76">
            <v>75</v>
          </cell>
          <cell r="E76">
            <v>2006</v>
          </cell>
          <cell r="F76">
            <v>1.4282407407407406E-3</v>
          </cell>
          <cell r="G76">
            <v>2.9907407407407404E-3</v>
          </cell>
          <cell r="H76">
            <v>4.5868055555555558E-3</v>
          </cell>
          <cell r="I76">
            <v>6.1203703703703698E-3</v>
          </cell>
          <cell r="J76">
            <v>25</v>
          </cell>
        </row>
        <row r="77">
          <cell r="B77" t="str">
            <v>Баскакова Яна</v>
          </cell>
          <cell r="C77" t="str">
            <v>Трудовые Резервы</v>
          </cell>
          <cell r="D77">
            <v>70</v>
          </cell>
          <cell r="E77">
            <v>2006</v>
          </cell>
          <cell r="F77">
            <v>1.451388888888889E-3</v>
          </cell>
          <cell r="G77">
            <v>3.1342592592592598E-3</v>
          </cell>
          <cell r="H77">
            <v>4.8171296296296295E-3</v>
          </cell>
          <cell r="I77">
            <v>6.449074074074075E-3</v>
          </cell>
          <cell r="J77">
            <v>24</v>
          </cell>
        </row>
        <row r="78">
          <cell r="B78" t="str">
            <v>Скуратова Екатерина</v>
          </cell>
          <cell r="C78" t="str">
            <v>Школа 2045/СШОР 111</v>
          </cell>
          <cell r="D78">
            <v>76</v>
          </cell>
          <cell r="E78">
            <v>2006</v>
          </cell>
          <cell r="F78">
            <v>1.5486111111111111E-3</v>
          </cell>
          <cell r="G78">
            <v>3.2569444444444443E-3</v>
          </cell>
          <cell r="H78">
            <v>5.0046296296296297E-3</v>
          </cell>
          <cell r="I78">
            <v>6.7222222222222223E-3</v>
          </cell>
          <cell r="J78">
            <v>23</v>
          </cell>
        </row>
        <row r="79">
          <cell r="B79" t="str">
            <v>Яковченко Елизавета</v>
          </cell>
          <cell r="C79" t="str">
            <v>ЮНЫЙ ЛЫЖНИК</v>
          </cell>
          <cell r="D79">
            <v>81</v>
          </cell>
          <cell r="E79">
            <v>2005</v>
          </cell>
          <cell r="F79">
            <v>1.744212962962963E-3</v>
          </cell>
          <cell r="G79">
            <v>3.6446759259259258E-3</v>
          </cell>
          <cell r="H79">
            <v>5.5787037037037038E-3</v>
          </cell>
          <cell r="I79">
            <v>7.5034722222222213E-3</v>
          </cell>
          <cell r="J79">
            <v>22</v>
          </cell>
        </row>
        <row r="80">
          <cell r="B80" t="str">
            <v>Яковченко Елена</v>
          </cell>
          <cell r="C80" t="str">
            <v>ЮНЫЙ ЛЫЖНИК</v>
          </cell>
          <cell r="D80">
            <v>80</v>
          </cell>
          <cell r="E80">
            <v>2006</v>
          </cell>
          <cell r="F80">
            <v>1.8460648148148149E-3</v>
          </cell>
          <cell r="G80">
            <v>3.8229166666666667E-3</v>
          </cell>
          <cell r="H80">
            <v>5.7650462962962959E-3</v>
          </cell>
          <cell r="I80">
            <v>7.7395833333333336E-3</v>
          </cell>
          <cell r="J80">
            <v>21</v>
          </cell>
        </row>
        <row r="81">
          <cell r="B81" t="str">
            <v>Сластина Екатерина</v>
          </cell>
          <cell r="C81" t="str">
            <v>"ЛК ""Лидер"" Домоде</v>
          </cell>
          <cell r="D81">
            <v>77</v>
          </cell>
          <cell r="E81">
            <v>2006</v>
          </cell>
          <cell r="F81">
            <v>1.8576388888888887E-3</v>
          </cell>
          <cell r="G81">
            <v>3.8472222222222224E-3</v>
          </cell>
          <cell r="H81">
            <v>5.7939814814814824E-3</v>
          </cell>
          <cell r="I81">
            <v>7.7696759259259255E-3</v>
          </cell>
          <cell r="J81">
            <v>20</v>
          </cell>
        </row>
        <row r="82">
          <cell r="B82" t="str">
            <v>Бардакова Ульяна</v>
          </cell>
          <cell r="C82" t="str">
            <v>ДЮСШ/Кольчугино</v>
          </cell>
          <cell r="D82">
            <v>69</v>
          </cell>
          <cell r="E82">
            <v>2006</v>
          </cell>
          <cell r="F82">
            <v>2.0196759259259261E-3</v>
          </cell>
          <cell r="G82">
            <v>4.1331018518518513E-3</v>
          </cell>
          <cell r="H82">
            <v>6.2337962962962963E-3</v>
          </cell>
          <cell r="I82">
            <v>8.3680555555555557E-3</v>
          </cell>
          <cell r="J82">
            <v>19</v>
          </cell>
        </row>
        <row r="83">
          <cell r="B83" t="str">
            <v>Сабакина Анна</v>
          </cell>
          <cell r="C83" t="str">
            <v>ЮНЫЙ ЛЫЖНИК</v>
          </cell>
          <cell r="D83">
            <v>74</v>
          </cell>
          <cell r="E83">
            <v>2006</v>
          </cell>
          <cell r="F83">
            <v>3.1689814814814814E-3</v>
          </cell>
          <cell r="G83">
            <v>6.6967592592592591E-3</v>
          </cell>
          <cell r="H83">
            <v>1.0189814814814815E-2</v>
          </cell>
          <cell r="I83">
            <v>1.3878472222222223E-2</v>
          </cell>
          <cell r="J83">
            <v>18</v>
          </cell>
        </row>
        <row r="87">
          <cell r="B87" t="str">
            <v>Шабанов Дмитрий</v>
          </cell>
          <cell r="C87" t="str">
            <v>ЮНЫЙ ЛЫЖНИК</v>
          </cell>
          <cell r="D87">
            <v>178</v>
          </cell>
          <cell r="E87">
            <v>2003</v>
          </cell>
          <cell r="F87">
            <v>1.158564814814815E-3</v>
          </cell>
          <cell r="G87">
            <v>2.3692129629629632E-3</v>
          </cell>
          <cell r="H87">
            <v>3.6527777777777774E-3</v>
          </cell>
          <cell r="I87">
            <v>4.8634259259259256E-3</v>
          </cell>
          <cell r="J87">
            <v>6.0601851851851849E-3</v>
          </cell>
          <cell r="K87">
            <v>7.2407407407407394E-3</v>
          </cell>
          <cell r="L87">
            <v>8.3680555555555557E-3</v>
          </cell>
          <cell r="M87">
            <v>33</v>
          </cell>
        </row>
        <row r="88">
          <cell r="B88" t="str">
            <v>Степанов Константин</v>
          </cell>
          <cell r="C88" t="str">
            <v>Тринта</v>
          </cell>
          <cell r="D88">
            <v>173</v>
          </cell>
          <cell r="E88">
            <v>2003</v>
          </cell>
          <cell r="F88">
            <v>1.1608796296296295E-3</v>
          </cell>
          <cell r="G88">
            <v>2.3726851851851851E-3</v>
          </cell>
          <cell r="H88">
            <v>3.6631944444444446E-3</v>
          </cell>
          <cell r="I88">
            <v>4.858796296296296E-3</v>
          </cell>
          <cell r="J88">
            <v>6.0567129629629625E-3</v>
          </cell>
          <cell r="K88">
            <v>7.2337962962962963E-3</v>
          </cell>
          <cell r="L88">
            <v>8.37037037037037E-3</v>
          </cell>
          <cell r="M88">
            <v>31</v>
          </cell>
        </row>
        <row r="89">
          <cell r="B89" t="str">
            <v>Кобзарь Евгений</v>
          </cell>
          <cell r="C89" t="str">
            <v>СШ 93 на Можайке</v>
          </cell>
          <cell r="D89">
            <v>158</v>
          </cell>
          <cell r="E89">
            <v>2003</v>
          </cell>
          <cell r="F89">
            <v>1.1655092592592591E-3</v>
          </cell>
          <cell r="G89">
            <v>2.3749999999999999E-3</v>
          </cell>
          <cell r="H89">
            <v>3.6574074074074074E-3</v>
          </cell>
          <cell r="I89">
            <v>4.8680555555555552E-3</v>
          </cell>
          <cell r="J89">
            <v>6.0891203703703697E-3</v>
          </cell>
          <cell r="K89">
            <v>7.247685185185186E-3</v>
          </cell>
          <cell r="L89">
            <v>8.3877314814814804E-3</v>
          </cell>
          <cell r="M89">
            <v>29</v>
          </cell>
        </row>
        <row r="90">
          <cell r="B90" t="str">
            <v>Сластин Владимир</v>
          </cell>
          <cell r="C90" t="str">
            <v>"ЛК ""Лидер"" Домоде</v>
          </cell>
          <cell r="D90">
            <v>172</v>
          </cell>
          <cell r="E90">
            <v>2003</v>
          </cell>
          <cell r="F90">
            <v>1.1736111111111112E-3</v>
          </cell>
          <cell r="G90">
            <v>2.4247685185185184E-3</v>
          </cell>
          <cell r="H90">
            <v>3.6759259259259258E-3</v>
          </cell>
          <cell r="I90">
            <v>4.9375E-3</v>
          </cell>
          <cell r="J90">
            <v>6.200231481481481E-3</v>
          </cell>
          <cell r="K90">
            <v>7.4814814814814813E-3</v>
          </cell>
          <cell r="L90">
            <v>8.743055555555556E-3</v>
          </cell>
          <cell r="M90">
            <v>27</v>
          </cell>
        </row>
        <row r="91">
          <cell r="B91" t="str">
            <v>Маликов Сергей</v>
          </cell>
          <cell r="C91" t="str">
            <v>Самбо-70</v>
          </cell>
          <cell r="D91">
            <v>162</v>
          </cell>
          <cell r="E91">
            <v>2004</v>
          </cell>
          <cell r="F91">
            <v>1.1689814814814816E-3</v>
          </cell>
          <cell r="G91">
            <v>2.3993055555555556E-3</v>
          </cell>
          <cell r="H91">
            <v>3.6597222222222222E-3</v>
          </cell>
          <cell r="I91">
            <v>4.8888888888888888E-3</v>
          </cell>
          <cell r="J91">
            <v>6.1840277777777779E-3</v>
          </cell>
          <cell r="K91">
            <v>7.4722222222222212E-3</v>
          </cell>
          <cell r="L91">
            <v>8.7476851851851847E-3</v>
          </cell>
          <cell r="M91">
            <v>26</v>
          </cell>
        </row>
        <row r="92">
          <cell r="B92" t="str">
            <v>Коробков Павел</v>
          </cell>
          <cell r="C92" t="str">
            <v>ЮНЫЙ ЛЫЖНИК</v>
          </cell>
          <cell r="D92">
            <v>159</v>
          </cell>
          <cell r="E92">
            <v>2003</v>
          </cell>
          <cell r="F92">
            <v>1.1631944444444443E-3</v>
          </cell>
          <cell r="G92">
            <v>2.4108796296296296E-3</v>
          </cell>
          <cell r="H92">
            <v>3.665509259259259E-3</v>
          </cell>
          <cell r="I92">
            <v>4.9108796296296296E-3</v>
          </cell>
          <cell r="J92">
            <v>6.2337962962962963E-3</v>
          </cell>
          <cell r="K92">
            <v>7.5405092592592581E-3</v>
          </cell>
          <cell r="L92">
            <v>8.8101851851851865E-3</v>
          </cell>
          <cell r="M92">
            <v>25</v>
          </cell>
        </row>
        <row r="93">
          <cell r="B93" t="str">
            <v>Подушко Даниил</v>
          </cell>
          <cell r="C93" t="str">
            <v>ДЮСШ Кольчугино</v>
          </cell>
          <cell r="D93">
            <v>169</v>
          </cell>
          <cell r="E93">
            <v>2004</v>
          </cell>
          <cell r="F93">
            <v>1.1979166666666668E-3</v>
          </cell>
          <cell r="G93">
            <v>2.4849537037037036E-3</v>
          </cell>
          <cell r="H93">
            <v>3.8668981481481484E-3</v>
          </cell>
          <cell r="I93">
            <v>5.2037037037037034E-3</v>
          </cell>
          <cell r="J93">
            <v>6.5162037037037037E-3</v>
          </cell>
          <cell r="K93">
            <v>7.8182870370370368E-3</v>
          </cell>
          <cell r="L93">
            <v>9.0694444444444442E-3</v>
          </cell>
          <cell r="M93">
            <v>24</v>
          </cell>
        </row>
        <row r="94">
          <cell r="B94" t="str">
            <v>Крюк Павел</v>
          </cell>
          <cell r="C94" t="str">
            <v>Юность Москвы Спарта</v>
          </cell>
          <cell r="D94">
            <v>161</v>
          </cell>
          <cell r="E94">
            <v>2003</v>
          </cell>
          <cell r="F94">
            <v>1.2268518518518518E-3</v>
          </cell>
          <cell r="G94">
            <v>2.5231481481481481E-3</v>
          </cell>
          <cell r="H94">
            <v>3.8692129629629628E-3</v>
          </cell>
          <cell r="I94">
            <v>5.1516203703703698E-3</v>
          </cell>
          <cell r="J94">
            <v>6.4837962962962957E-3</v>
          </cell>
          <cell r="K94">
            <v>7.7986111111111112E-3</v>
          </cell>
          <cell r="L94">
            <v>9.0879629629629626E-3</v>
          </cell>
          <cell r="M94">
            <v>23</v>
          </cell>
        </row>
        <row r="95">
          <cell r="B95" t="str">
            <v>Васильев Виктор</v>
          </cell>
          <cell r="C95" t="str">
            <v>Сдюсшор ногинск</v>
          </cell>
          <cell r="D95">
            <v>153</v>
          </cell>
          <cell r="E95">
            <v>2004</v>
          </cell>
          <cell r="F95">
            <v>1.2777777777777776E-3</v>
          </cell>
          <cell r="G95">
            <v>2.6296296296296293E-3</v>
          </cell>
          <cell r="H95">
            <v>3.9768518518518521E-3</v>
          </cell>
          <cell r="I95">
            <v>5.3159722222222219E-3</v>
          </cell>
          <cell r="J95">
            <v>6.5682870370370383E-3</v>
          </cell>
          <cell r="K95">
            <v>7.9004629629629633E-3</v>
          </cell>
          <cell r="L95">
            <v>9.1782407407407403E-3</v>
          </cell>
          <cell r="M95">
            <v>22</v>
          </cell>
        </row>
        <row r="96">
          <cell r="B96" t="str">
            <v>Мохов Павел</v>
          </cell>
          <cell r="C96" t="str">
            <v>САМБО - 70</v>
          </cell>
          <cell r="D96">
            <v>165</v>
          </cell>
          <cell r="E96">
            <v>2004</v>
          </cell>
          <cell r="F96">
            <v>1.2395833333333334E-3</v>
          </cell>
          <cell r="G96">
            <v>2.5266203703703705E-3</v>
          </cell>
          <cell r="H96">
            <v>3.8726851851851852E-3</v>
          </cell>
          <cell r="I96">
            <v>5.2615740740740739E-3</v>
          </cell>
          <cell r="J96">
            <v>6.6203703703703702E-3</v>
          </cell>
          <cell r="K96">
            <v>7.9178240740740754E-3</v>
          </cell>
          <cell r="L96">
            <v>9.1828703703703708E-3</v>
          </cell>
          <cell r="M96">
            <v>21</v>
          </cell>
        </row>
        <row r="97">
          <cell r="B97" t="str">
            <v>Семячкин Матвей</v>
          </cell>
          <cell r="C97" t="str">
            <v>лично</v>
          </cell>
          <cell r="D97">
            <v>171</v>
          </cell>
          <cell r="E97">
            <v>2004</v>
          </cell>
          <cell r="F97">
            <v>1.3483796296296297E-3</v>
          </cell>
          <cell r="G97">
            <v>2.6203703703703706E-3</v>
          </cell>
          <cell r="H97">
            <v>3.9305555555555561E-3</v>
          </cell>
          <cell r="I97">
            <v>5.2430555555555555E-3</v>
          </cell>
          <cell r="J97">
            <v>6.6018518518518518E-3</v>
          </cell>
          <cell r="K97">
            <v>7.9386574074074064E-3</v>
          </cell>
          <cell r="L97">
            <v>9.2453703703703708E-3</v>
          </cell>
          <cell r="M97">
            <v>20</v>
          </cell>
        </row>
        <row r="98">
          <cell r="B98" t="str">
            <v>Хамзин Ильнур</v>
          </cell>
          <cell r="C98" t="str">
            <v>СШОР 111 ФОК Лотос</v>
          </cell>
          <cell r="D98">
            <v>175</v>
          </cell>
          <cell r="E98">
            <v>2004</v>
          </cell>
          <cell r="F98">
            <v>1.1944444444444446E-3</v>
          </cell>
          <cell r="G98">
            <v>2.5046296296296297E-3</v>
          </cell>
          <cell r="H98">
            <v>3.8078703703703707E-3</v>
          </cell>
          <cell r="I98">
            <v>5.208333333333333E-3</v>
          </cell>
          <cell r="J98">
            <v>6.5555555555555549E-3</v>
          </cell>
          <cell r="K98">
            <v>7.9351851851851857E-3</v>
          </cell>
          <cell r="L98">
            <v>9.2546296296296283E-3</v>
          </cell>
          <cell r="M98">
            <v>19</v>
          </cell>
        </row>
        <row r="99">
          <cell r="B99" t="str">
            <v>Рощин Александр</v>
          </cell>
          <cell r="C99" t="str">
            <v>школа 2045/СШОР 111</v>
          </cell>
          <cell r="D99">
            <v>170</v>
          </cell>
          <cell r="E99">
            <v>2003</v>
          </cell>
          <cell r="F99">
            <v>1.3888888888888889E-3</v>
          </cell>
          <cell r="G99">
            <v>2.6747685185185186E-3</v>
          </cell>
          <cell r="H99">
            <v>4.0416666666666665E-3</v>
          </cell>
          <cell r="I99">
            <v>5.378472222222222E-3</v>
          </cell>
          <cell r="J99">
            <v>6.7546296296296304E-3</v>
          </cell>
          <cell r="K99">
            <v>8.1597222222222227E-3</v>
          </cell>
          <cell r="L99">
            <v>9.5578703703703711E-3</v>
          </cell>
          <cell r="M99">
            <v>18</v>
          </cell>
        </row>
        <row r="100">
          <cell r="B100" t="str">
            <v>Абраменко Аркадий</v>
          </cell>
          <cell r="C100" t="str">
            <v>ДЮСШ Кольчугино</v>
          </cell>
          <cell r="D100">
            <v>151</v>
          </cell>
          <cell r="E100">
            <v>2004</v>
          </cell>
          <cell r="F100">
            <v>1.3379629629629629E-3</v>
          </cell>
          <cell r="G100">
            <v>2.6574074074074074E-3</v>
          </cell>
          <cell r="H100">
            <v>3.9895833333333337E-3</v>
          </cell>
          <cell r="I100">
            <v>5.3449074074074067E-3</v>
          </cell>
          <cell r="J100">
            <v>6.7256944444444447E-3</v>
          </cell>
          <cell r="K100">
            <v>8.2210648148148147E-3</v>
          </cell>
          <cell r="L100">
            <v>9.6550925925925936E-3</v>
          </cell>
          <cell r="M100">
            <v>17</v>
          </cell>
        </row>
        <row r="101">
          <cell r="B101" t="str">
            <v>Суворов Артём</v>
          </cell>
          <cell r="C101" t="str">
            <v>ЮНЫЙ ЛЫЖНИК</v>
          </cell>
          <cell r="D101">
            <v>174</v>
          </cell>
          <cell r="E101">
            <v>2003</v>
          </cell>
          <cell r="F101">
            <v>1.3854166666666667E-3</v>
          </cell>
          <cell r="G101">
            <v>2.6712962962962962E-3</v>
          </cell>
          <cell r="H101">
            <v>4.0243055555555553E-3</v>
          </cell>
          <cell r="I101">
            <v>5.4201388888888884E-3</v>
          </cell>
          <cell r="J101">
            <v>6.9965277777777777E-3</v>
          </cell>
          <cell r="K101">
            <v>8.5532407407407415E-3</v>
          </cell>
          <cell r="L101">
            <v>9.9606481481481473E-3</v>
          </cell>
          <cell r="M101">
            <v>16</v>
          </cell>
        </row>
        <row r="102">
          <cell r="B102" t="str">
            <v>Мирошин Петр</v>
          </cell>
          <cell r="C102" t="str">
            <v>школа 2045/ СШОР 111</v>
          </cell>
          <cell r="D102">
            <v>163</v>
          </cell>
          <cell r="E102">
            <v>2003</v>
          </cell>
          <cell r="F102">
            <v>1.3912037037037037E-3</v>
          </cell>
          <cell r="G102">
            <v>2.701388888888889E-3</v>
          </cell>
          <cell r="H102">
            <v>4.1597222222222226E-3</v>
          </cell>
          <cell r="I102">
            <v>5.5995370370370357E-3</v>
          </cell>
          <cell r="J102">
            <v>7.0787037037037042E-3</v>
          </cell>
          <cell r="K102">
            <v>8.5347222222222213E-3</v>
          </cell>
          <cell r="L102">
            <v>1.003125E-2</v>
          </cell>
          <cell r="M102">
            <v>15</v>
          </cell>
        </row>
        <row r="103">
          <cell r="B103" t="str">
            <v>Чернов Игорь</v>
          </cell>
          <cell r="C103" t="str">
            <v>Школа 2045/ СШОР 111</v>
          </cell>
          <cell r="D103">
            <v>176</v>
          </cell>
          <cell r="E103">
            <v>2003</v>
          </cell>
          <cell r="F103">
            <v>1.4930555555555556E-3</v>
          </cell>
          <cell r="G103">
            <v>2.9930555555555557E-3</v>
          </cell>
          <cell r="H103">
            <v>4.557870370370371E-3</v>
          </cell>
          <cell r="I103">
            <v>6.1018518518518522E-3</v>
          </cell>
          <cell r="J103">
            <v>7.6192129629629622E-3</v>
          </cell>
          <cell r="K103">
            <v>9.1134259259259259E-3</v>
          </cell>
          <cell r="L103">
            <v>1.0596064814814815E-2</v>
          </cell>
          <cell r="M103">
            <v>14</v>
          </cell>
        </row>
        <row r="104">
          <cell r="B104" t="str">
            <v>Мышляев Никита</v>
          </cell>
          <cell r="C104" t="str">
            <v>САМБО - 70</v>
          </cell>
          <cell r="D104">
            <v>166</v>
          </cell>
          <cell r="E104">
            <v>2003</v>
          </cell>
          <cell r="F104">
            <v>1.443287037037037E-3</v>
          </cell>
          <cell r="G104">
            <v>2.9988425925925929E-3</v>
          </cell>
          <cell r="H104">
            <v>4.6412037037037038E-3</v>
          </cell>
          <cell r="I104">
            <v>6.2453703703703707E-3</v>
          </cell>
          <cell r="J104">
            <v>7.8483796296296288E-3</v>
          </cell>
          <cell r="K104">
            <v>9.4594907407407405E-3</v>
          </cell>
          <cell r="L104">
            <v>1.0989583333333332E-2</v>
          </cell>
          <cell r="M104">
            <v>13</v>
          </cell>
        </row>
        <row r="105">
          <cell r="B105" t="str">
            <v>Мишин Илья</v>
          </cell>
          <cell r="C105" t="str">
            <v>школа 2045/СШОР111</v>
          </cell>
          <cell r="D105">
            <v>164</v>
          </cell>
          <cell r="E105">
            <v>2004</v>
          </cell>
          <cell r="F105">
            <v>1.4699074074074074E-3</v>
          </cell>
          <cell r="G105">
            <v>2.9895833333333332E-3</v>
          </cell>
          <cell r="H105">
            <v>4.6331018518518518E-3</v>
          </cell>
          <cell r="I105">
            <v>6.2187499999999995E-3</v>
          </cell>
          <cell r="J105">
            <v>7.8750000000000001E-3</v>
          </cell>
          <cell r="K105">
            <v>9.4780092592592589E-3</v>
          </cell>
          <cell r="L105">
            <v>1.0991898148148148E-2</v>
          </cell>
          <cell r="M105">
            <v>12</v>
          </cell>
        </row>
        <row r="106">
          <cell r="B106" t="str">
            <v>Кравец Даниил</v>
          </cell>
          <cell r="C106" t="str">
            <v>Елка</v>
          </cell>
          <cell r="D106">
            <v>160</v>
          </cell>
          <cell r="E106">
            <v>2004</v>
          </cell>
          <cell r="F106">
            <v>1.6064814814814815E-3</v>
          </cell>
          <cell r="G106">
            <v>3.1921296296296298E-3</v>
          </cell>
          <cell r="H106">
            <v>4.9224537037037032E-3</v>
          </cell>
          <cell r="I106">
            <v>6.6238425925925935E-3</v>
          </cell>
          <cell r="J106">
            <v>8.293981481481482E-3</v>
          </cell>
          <cell r="K106">
            <v>9.9432870370370369E-3</v>
          </cell>
          <cell r="L106">
            <v>1.1482638888888889E-2</v>
          </cell>
          <cell r="M106">
            <v>11</v>
          </cell>
        </row>
        <row r="107">
          <cell r="B107" t="str">
            <v>Платов Вадим</v>
          </cell>
          <cell r="C107" t="str">
            <v>Сдюсшор ногинск</v>
          </cell>
          <cell r="D107">
            <v>168</v>
          </cell>
          <cell r="E107">
            <v>2004</v>
          </cell>
          <cell r="F107">
            <v>1.6018518518518517E-3</v>
          </cell>
          <cell r="G107">
            <v>3.1886574074074074E-3</v>
          </cell>
          <cell r="H107">
            <v>4.9016203703703704E-3</v>
          </cell>
          <cell r="I107">
            <v>6.587962962962963E-3</v>
          </cell>
          <cell r="J107">
            <v>8.2592592592592596E-3</v>
          </cell>
          <cell r="K107">
            <v>9.9479166666666657E-3</v>
          </cell>
          <cell r="L107">
            <v>1.1555555555555555E-2</v>
          </cell>
          <cell r="M107">
            <v>10</v>
          </cell>
        </row>
        <row r="108">
          <cell r="B108" t="str">
            <v>Балашов Данила</v>
          </cell>
          <cell r="C108" t="str">
            <v>Трудовые резервы Мос</v>
          </cell>
          <cell r="D108">
            <v>152</v>
          </cell>
          <cell r="E108">
            <v>2003</v>
          </cell>
          <cell r="F108">
            <v>2.2395833333333334E-3</v>
          </cell>
          <cell r="G108">
            <v>4.6493055555555558E-3</v>
          </cell>
          <cell r="H108">
            <v>7.114583333333333E-3</v>
          </cell>
          <cell r="I108">
            <v>9.6157407407407407E-3</v>
          </cell>
          <cell r="J108">
            <v>1.2236111111111113E-2</v>
          </cell>
          <cell r="K108">
            <v>1.471412037037037E-2</v>
          </cell>
          <cell r="L108">
            <v>1.7281250000000001E-2</v>
          </cell>
          <cell r="M108">
            <v>9</v>
          </cell>
        </row>
        <row r="112">
          <cell r="B112" t="str">
            <v>Захарова Екатерина</v>
          </cell>
          <cell r="C112" t="str">
            <v>Тринта</v>
          </cell>
          <cell r="D112">
            <v>103</v>
          </cell>
          <cell r="E112">
            <v>2003</v>
          </cell>
          <cell r="F112">
            <v>1.2708333333333335E-3</v>
          </cell>
          <cell r="G112">
            <v>2.6400462962962966E-3</v>
          </cell>
          <cell r="H112">
            <v>3.9178240740740744E-3</v>
          </cell>
          <cell r="I112">
            <v>5.2164351851851851E-3</v>
          </cell>
          <cell r="J112">
            <v>6.5706018518518518E-3</v>
          </cell>
          <cell r="K112">
            <v>33</v>
          </cell>
        </row>
        <row r="113">
          <cell r="B113" t="str">
            <v>Кудинова Дарья</v>
          </cell>
          <cell r="C113" t="str">
            <v>Тринта 49</v>
          </cell>
          <cell r="D113">
            <v>107</v>
          </cell>
          <cell r="E113">
            <v>2004</v>
          </cell>
          <cell r="F113">
            <v>1.2650462962962964E-3</v>
          </cell>
          <cell r="G113">
            <v>2.6354166666666665E-3</v>
          </cell>
          <cell r="H113">
            <v>3.9236111111111112E-3</v>
          </cell>
          <cell r="I113">
            <v>5.2511574074074066E-3</v>
          </cell>
          <cell r="J113">
            <v>6.6168981481481469E-3</v>
          </cell>
          <cell r="K113">
            <v>31</v>
          </cell>
        </row>
        <row r="114">
          <cell r="B114" t="str">
            <v>Карамышева Надежда</v>
          </cell>
          <cell r="C114" t="str">
            <v>СШОР 111/ школа2045</v>
          </cell>
          <cell r="D114">
            <v>104</v>
          </cell>
          <cell r="E114">
            <v>2003</v>
          </cell>
          <cell r="F114">
            <v>1.2523148148148148E-3</v>
          </cell>
          <cell r="G114">
            <v>2.5925925925925925E-3</v>
          </cell>
          <cell r="H114">
            <v>3.9201388888888888E-3</v>
          </cell>
          <cell r="I114">
            <v>5.2569444444444452E-3</v>
          </cell>
          <cell r="J114">
            <v>6.627314814814815E-3</v>
          </cell>
          <cell r="K114">
            <v>29</v>
          </cell>
        </row>
        <row r="115">
          <cell r="B115" t="str">
            <v>Драчук Елизавета</v>
          </cell>
          <cell r="C115" t="str">
            <v>ДЮСШ Кольчугино</v>
          </cell>
          <cell r="D115">
            <v>102</v>
          </cell>
          <cell r="E115">
            <v>2004</v>
          </cell>
          <cell r="F115">
            <v>1.3148148148148147E-3</v>
          </cell>
          <cell r="G115">
            <v>2.6446759259259258E-3</v>
          </cell>
          <cell r="H115">
            <v>3.9328703703703704E-3</v>
          </cell>
          <cell r="I115">
            <v>5.3310185185185188E-3</v>
          </cell>
          <cell r="J115">
            <v>6.7013888888888887E-3</v>
          </cell>
          <cell r="K115">
            <v>27</v>
          </cell>
        </row>
        <row r="116">
          <cell r="B116" t="str">
            <v>Тютюнова Александра</v>
          </cell>
          <cell r="C116" t="str">
            <v>Школа 2045 / СШОР 11</v>
          </cell>
          <cell r="D116">
            <v>112</v>
          </cell>
          <cell r="E116">
            <v>2003</v>
          </cell>
          <cell r="F116">
            <v>1.2928240740740741E-3</v>
          </cell>
          <cell r="G116">
            <v>2.6747685185185186E-3</v>
          </cell>
          <cell r="H116">
            <v>4.0335648148148153E-3</v>
          </cell>
          <cell r="I116">
            <v>5.4432870370370373E-3</v>
          </cell>
          <cell r="J116">
            <v>6.8263888888888888E-3</v>
          </cell>
          <cell r="K116">
            <v>26</v>
          </cell>
        </row>
        <row r="117">
          <cell r="B117" t="str">
            <v>Бобкова Дарья</v>
          </cell>
          <cell r="C117" t="str">
            <v>СШОР 111 ФОК Лотос</v>
          </cell>
          <cell r="D117">
            <v>101</v>
          </cell>
          <cell r="E117">
            <v>2004</v>
          </cell>
          <cell r="F117">
            <v>1.2731481481481483E-3</v>
          </cell>
          <cell r="G117">
            <v>2.6458333333333334E-3</v>
          </cell>
          <cell r="H117">
            <v>4.0636574074074073E-3</v>
          </cell>
          <cell r="I117">
            <v>5.4479166666666669E-3</v>
          </cell>
          <cell r="J117">
            <v>6.8356481481481489E-3</v>
          </cell>
          <cell r="K117">
            <v>25</v>
          </cell>
        </row>
        <row r="118">
          <cell r="B118" t="str">
            <v>Шишаева Дарья</v>
          </cell>
          <cell r="C118" t="str">
            <v>ШКОЛА 2045/ СОШР111</v>
          </cell>
          <cell r="D118">
            <v>113</v>
          </cell>
          <cell r="E118">
            <v>2003</v>
          </cell>
          <cell r="F118">
            <v>1.2974537037037037E-3</v>
          </cell>
          <cell r="G118">
            <v>2.7488425925925927E-3</v>
          </cell>
          <cell r="H118">
            <v>4.0405092592592593E-3</v>
          </cell>
          <cell r="I118">
            <v>5.4537037037037037E-3</v>
          </cell>
          <cell r="J118">
            <v>6.84375E-3</v>
          </cell>
          <cell r="K118">
            <v>24</v>
          </cell>
        </row>
        <row r="119">
          <cell r="B119" t="str">
            <v>Никишова Екатерина</v>
          </cell>
          <cell r="C119" t="str">
            <v>Школа 2045/СШОР 111</v>
          </cell>
          <cell r="D119">
            <v>110</v>
          </cell>
          <cell r="E119">
            <v>2003</v>
          </cell>
          <cell r="F119">
            <v>1.3807870370370371E-3</v>
          </cell>
          <cell r="G119">
            <v>2.8055555555555555E-3</v>
          </cell>
          <cell r="H119">
            <v>4.2395833333333339E-3</v>
          </cell>
          <cell r="I119">
            <v>5.6493055555555559E-3</v>
          </cell>
          <cell r="J119">
            <v>7.1203703703703707E-3</v>
          </cell>
          <cell r="K119">
            <v>23</v>
          </cell>
        </row>
        <row r="120">
          <cell r="B120" t="str">
            <v>Мухаммеджанова Анастасия</v>
          </cell>
          <cell r="C120" t="str">
            <v>СШОР № 111 ЛОТОС ФОК</v>
          </cell>
          <cell r="D120">
            <v>109</v>
          </cell>
          <cell r="E120">
            <v>2003</v>
          </cell>
          <cell r="F120">
            <v>1.3784722222222221E-3</v>
          </cell>
          <cell r="G120">
            <v>2.8263888888888891E-3</v>
          </cell>
          <cell r="H120">
            <v>4.3460648148148156E-3</v>
          </cell>
          <cell r="I120">
            <v>5.7847222222222223E-3</v>
          </cell>
          <cell r="J120">
            <v>7.2615740740740739E-3</v>
          </cell>
          <cell r="K120">
            <v>22</v>
          </cell>
        </row>
        <row r="121">
          <cell r="B121" t="str">
            <v>Костенкова Милена</v>
          </cell>
          <cell r="C121" t="str">
            <v>Школа 2045/СШОР 111</v>
          </cell>
          <cell r="D121">
            <v>106</v>
          </cell>
          <cell r="E121">
            <v>2004</v>
          </cell>
          <cell r="F121">
            <v>1.4537037037037036E-3</v>
          </cell>
          <cell r="G121">
            <v>2.8877314814814811E-3</v>
          </cell>
          <cell r="H121">
            <v>4.4374999999999996E-3</v>
          </cell>
          <cell r="I121">
            <v>6.0856481481481482E-3</v>
          </cell>
          <cell r="J121">
            <v>7.6087962962962967E-3</v>
          </cell>
          <cell r="K121">
            <v>21</v>
          </cell>
        </row>
        <row r="122">
          <cell r="B122" t="str">
            <v>Прокопович Анна</v>
          </cell>
          <cell r="C122" t="str">
            <v>Самбо-70</v>
          </cell>
          <cell r="D122">
            <v>120</v>
          </cell>
          <cell r="E122">
            <v>2004</v>
          </cell>
          <cell r="F122">
            <v>1.6157407407407407E-3</v>
          </cell>
          <cell r="G122">
            <v>3.1099537037037038E-3</v>
          </cell>
          <cell r="H122">
            <v>4.6435185185185182E-3</v>
          </cell>
          <cell r="I122">
            <v>6.1585648148148155E-3</v>
          </cell>
          <cell r="J122">
            <v>7.72800925925926E-3</v>
          </cell>
          <cell r="K122">
            <v>20</v>
          </cell>
        </row>
        <row r="123">
          <cell r="B123" t="str">
            <v>Мещерякова Екатерина</v>
          </cell>
          <cell r="C123" t="str">
            <v>Школа 2045, Зеленогр</v>
          </cell>
          <cell r="D123">
            <v>108</v>
          </cell>
          <cell r="E123">
            <v>2003</v>
          </cell>
          <cell r="F123">
            <v>1.4699074074074074E-3</v>
          </cell>
          <cell r="G123">
            <v>3.0277777777777781E-3</v>
          </cell>
          <cell r="H123">
            <v>4.6319444444444446E-3</v>
          </cell>
          <cell r="I123">
            <v>6.2534722222222228E-3</v>
          </cell>
          <cell r="J123">
            <v>7.8831018518518512E-3</v>
          </cell>
          <cell r="K123">
            <v>19</v>
          </cell>
        </row>
        <row r="124">
          <cell r="B124" t="str">
            <v>Резвова Мария</v>
          </cell>
          <cell r="C124" t="str">
            <v>ДЮСШ/Кольчугино</v>
          </cell>
          <cell r="D124">
            <v>111</v>
          </cell>
          <cell r="E124">
            <v>2003</v>
          </cell>
          <cell r="F124">
            <v>1.945601851851852E-3</v>
          </cell>
          <cell r="G124">
            <v>4.0289351851851849E-3</v>
          </cell>
          <cell r="H124">
            <v>6.092592592592593E-3</v>
          </cell>
          <cell r="I124">
            <v>8.1620370370370371E-3</v>
          </cell>
          <cell r="J124">
            <v>1.0171296296296296E-2</v>
          </cell>
          <cell r="K124">
            <v>18</v>
          </cell>
        </row>
        <row r="128">
          <cell r="B128" t="str">
            <v>Попков Даниил</v>
          </cell>
          <cell r="C128" t="str">
            <v>СШ 93 на Можайке</v>
          </cell>
          <cell r="D128">
            <v>205</v>
          </cell>
          <cell r="E128">
            <v>2001</v>
          </cell>
          <cell r="F128">
            <v>1.1400462962962963E-3</v>
          </cell>
          <cell r="G128">
            <v>2.2430555555555554E-3</v>
          </cell>
          <cell r="H128">
            <v>3.4560185185185184E-3</v>
          </cell>
          <cell r="I128">
            <v>4.5972222222222222E-3</v>
          </cell>
          <cell r="J128">
            <v>5.7650462962962959E-3</v>
          </cell>
          <cell r="K128">
            <v>6.8993055555555552E-3</v>
          </cell>
          <cell r="L128">
            <v>8.0937499999999985E-3</v>
          </cell>
          <cell r="M128">
            <v>9.2152777777777771E-3</v>
          </cell>
          <cell r="N128">
            <v>1.0289351851851852E-2</v>
          </cell>
          <cell r="O128">
            <v>33</v>
          </cell>
        </row>
        <row r="129">
          <cell r="B129" t="str">
            <v>Хромов Дмитрий</v>
          </cell>
          <cell r="C129" t="str">
            <v>Тринта</v>
          </cell>
          <cell r="D129">
            <v>209</v>
          </cell>
          <cell r="E129">
            <v>2002</v>
          </cell>
          <cell r="F129">
            <v>1.175925925925926E-3</v>
          </cell>
          <cell r="G129">
            <v>2.2650462962962963E-3</v>
          </cell>
          <cell r="H129">
            <v>3.5162037037037037E-3</v>
          </cell>
          <cell r="I129">
            <v>4.6365740740740742E-3</v>
          </cell>
          <cell r="J129">
            <v>5.7951388888888887E-3</v>
          </cell>
          <cell r="K129">
            <v>6.9398148148148153E-3</v>
          </cell>
          <cell r="L129">
            <v>8.144675925925925E-3</v>
          </cell>
          <cell r="M129">
            <v>9.2824074074074076E-3</v>
          </cell>
          <cell r="N129">
            <v>1.0472222222222223E-2</v>
          </cell>
          <cell r="O129">
            <v>31</v>
          </cell>
        </row>
        <row r="130">
          <cell r="B130" t="str">
            <v>Титов Даниил</v>
          </cell>
          <cell r="C130" t="str">
            <v>СШОР111-ФОК Лотос</v>
          </cell>
          <cell r="D130">
            <v>207</v>
          </cell>
          <cell r="E130">
            <v>2001</v>
          </cell>
          <cell r="F130">
            <v>1.164351851851852E-3</v>
          </cell>
          <cell r="G130">
            <v>2.3101851851851851E-3</v>
          </cell>
          <cell r="H130">
            <v>3.5127314814814817E-3</v>
          </cell>
          <cell r="I130">
            <v>4.6585648148148142E-3</v>
          </cell>
          <cell r="J130">
            <v>5.8576388888888888E-3</v>
          </cell>
          <cell r="K130">
            <v>6.9861111111111122E-3</v>
          </cell>
          <cell r="L130">
            <v>8.2233796296296308E-3</v>
          </cell>
          <cell r="M130">
            <v>9.4108796296296284E-3</v>
          </cell>
          <cell r="N130">
            <v>1.0586805555555556E-2</v>
          </cell>
          <cell r="O130">
            <v>29</v>
          </cell>
        </row>
        <row r="131">
          <cell r="B131" t="str">
            <v>Жильцов Вадим</v>
          </cell>
          <cell r="C131" t="str">
            <v>СШОР Истина</v>
          </cell>
          <cell r="D131">
            <v>219</v>
          </cell>
          <cell r="E131">
            <v>2002</v>
          </cell>
          <cell r="F131">
            <v>1.2002314814814816E-3</v>
          </cell>
          <cell r="G131">
            <v>2.3229166666666663E-3</v>
          </cell>
          <cell r="H131">
            <v>3.4861111111111104E-3</v>
          </cell>
          <cell r="I131">
            <v>4.6203703703703702E-3</v>
          </cell>
          <cell r="J131">
            <v>5.8599537037037032E-3</v>
          </cell>
          <cell r="K131">
            <v>7.0520833333333329E-3</v>
          </cell>
          <cell r="L131">
            <v>8.2696759259259251E-3</v>
          </cell>
          <cell r="M131">
            <v>9.417824074074075E-3</v>
          </cell>
          <cell r="N131">
            <v>1.0589120370370369E-2</v>
          </cell>
          <cell r="O131">
            <v>27</v>
          </cell>
        </row>
        <row r="132">
          <cell r="B132" t="str">
            <v>Овчинников Евгений</v>
          </cell>
          <cell r="C132" t="str">
            <v>СШОР 111</v>
          </cell>
          <cell r="D132">
            <v>204</v>
          </cell>
          <cell r="E132">
            <v>2002</v>
          </cell>
          <cell r="F132">
            <v>1.2280092592592592E-3</v>
          </cell>
          <cell r="G132">
            <v>2.3749999999999999E-3</v>
          </cell>
          <cell r="H132">
            <v>3.5543981481481481E-3</v>
          </cell>
          <cell r="I132">
            <v>4.6944444444444447E-3</v>
          </cell>
          <cell r="J132">
            <v>5.8969907407407408E-3</v>
          </cell>
          <cell r="K132">
            <v>7.0740740740740738E-3</v>
          </cell>
          <cell r="L132">
            <v>8.3043981481481493E-3</v>
          </cell>
          <cell r="M132">
            <v>9.4965277777777791E-3</v>
          </cell>
          <cell r="N132">
            <v>1.0685185185185185E-2</v>
          </cell>
          <cell r="O132">
            <v>26</v>
          </cell>
        </row>
        <row r="133">
          <cell r="B133" t="str">
            <v>Малев Илья</v>
          </cell>
          <cell r="C133" t="str">
            <v>"СШОР-111 ФОК ""Лото</v>
          </cell>
          <cell r="D133">
            <v>203</v>
          </cell>
          <cell r="E133">
            <v>2001</v>
          </cell>
          <cell r="F133">
            <v>1.2129629629629628E-3</v>
          </cell>
          <cell r="G133">
            <v>2.3344907407407407E-3</v>
          </cell>
          <cell r="H133">
            <v>3.5428240740740737E-3</v>
          </cell>
          <cell r="I133">
            <v>4.6782407407407406E-3</v>
          </cell>
          <cell r="J133">
            <v>5.8634259259259256E-3</v>
          </cell>
          <cell r="K133">
            <v>7.0555555555555554E-3</v>
          </cell>
          <cell r="L133">
            <v>8.2986111111111108E-3</v>
          </cell>
          <cell r="M133">
            <v>9.4988425925925917E-3</v>
          </cell>
          <cell r="N133">
            <v>1.0696759259259258E-2</v>
          </cell>
          <cell r="O133">
            <v>25</v>
          </cell>
        </row>
        <row r="134">
          <cell r="B134" t="str">
            <v>Брицын Артем</v>
          </cell>
          <cell r="C134" t="str">
            <v>СШК 2045</v>
          </cell>
          <cell r="D134">
            <v>220</v>
          </cell>
          <cell r="E134">
            <v>2001</v>
          </cell>
          <cell r="F134">
            <v>1.1805555555555556E-3</v>
          </cell>
          <cell r="G134">
            <v>2.3518518518518519E-3</v>
          </cell>
          <cell r="H134">
            <v>3.5891203703703706E-3</v>
          </cell>
          <cell r="I134">
            <v>4.7523148148148151E-3</v>
          </cell>
          <cell r="J134">
            <v>5.9375000000000009E-3</v>
          </cell>
          <cell r="K134">
            <v>7.1759259259259259E-3</v>
          </cell>
          <cell r="L134">
            <v>8.4351851851851862E-3</v>
          </cell>
          <cell r="M134">
            <v>9.7071759259259264E-3</v>
          </cell>
          <cell r="N134">
            <v>1.0991898148148148E-2</v>
          </cell>
          <cell r="O134">
            <v>24</v>
          </cell>
        </row>
        <row r="135">
          <cell r="B135" t="str">
            <v>Абубакиров Дмитрий</v>
          </cell>
          <cell r="C135" t="str">
            <v>Балакирево</v>
          </cell>
          <cell r="D135">
            <v>217</v>
          </cell>
          <cell r="E135">
            <v>2001</v>
          </cell>
          <cell r="F135">
            <v>1.1307870370370371E-3</v>
          </cell>
          <cell r="G135">
            <v>2.2974537037037039E-3</v>
          </cell>
          <cell r="H135">
            <v>3.530092592592592E-3</v>
          </cell>
          <cell r="I135">
            <v>4.7060185185185182E-3</v>
          </cell>
          <cell r="J135">
            <v>5.9317129629629624E-3</v>
          </cell>
          <cell r="K135">
            <v>7.2361111111111107E-3</v>
          </cell>
          <cell r="L135">
            <v>8.5925925925925926E-3</v>
          </cell>
          <cell r="M135">
            <v>9.9166666666666656E-3</v>
          </cell>
          <cell r="N135">
            <v>1.1211805555555556E-2</v>
          </cell>
          <cell r="O135">
            <v>23</v>
          </cell>
        </row>
        <row r="136">
          <cell r="B136" t="str">
            <v>Ходжич Денис</v>
          </cell>
          <cell r="C136" t="str">
            <v>"ЦСП ""Луч"""</v>
          </cell>
          <cell r="D136">
            <v>208</v>
          </cell>
          <cell r="E136">
            <v>2001</v>
          </cell>
          <cell r="F136">
            <v>1.4548611111111114E-3</v>
          </cell>
          <cell r="G136">
            <v>2.9085648148148148E-3</v>
          </cell>
          <cell r="H136">
            <v>4.2789351851851851E-3</v>
          </cell>
          <cell r="I136">
            <v>5.7141203703703703E-3</v>
          </cell>
          <cell r="J136">
            <v>7.2048611111111107E-3</v>
          </cell>
          <cell r="K136">
            <v>8.6365740740740743E-3</v>
          </cell>
          <cell r="L136">
            <v>1.0048611111111111E-2</v>
          </cell>
          <cell r="M136">
            <v>1.1447916666666667E-2</v>
          </cell>
          <cell r="N136">
            <v>1.2848379629629628E-2</v>
          </cell>
          <cell r="O136">
            <v>22</v>
          </cell>
        </row>
        <row r="137">
          <cell r="B137" t="str">
            <v>Гольмаков Михаил</v>
          </cell>
          <cell r="C137" t="str">
            <v>"ЦСП""Луч"", Москва"</v>
          </cell>
          <cell r="D137">
            <v>201</v>
          </cell>
          <cell r="E137">
            <v>2001</v>
          </cell>
          <cell r="F137">
            <v>1.2777777777777776E-3</v>
          </cell>
          <cell r="G137">
            <v>2.704861111111111E-3</v>
          </cell>
          <cell r="H137">
            <v>4.1875000000000002E-3</v>
          </cell>
          <cell r="I137">
            <v>5.6377314814814823E-3</v>
          </cell>
          <cell r="J137">
            <v>7.1111111111111106E-3</v>
          </cell>
          <cell r="K137">
            <v>8.624999999999999E-3</v>
          </cell>
          <cell r="L137">
            <v>1.0063657407407408E-2</v>
          </cell>
          <cell r="M137">
            <v>1.1521990740740741E-2</v>
          </cell>
          <cell r="N137">
            <v>1.2943287037037036E-2</v>
          </cell>
          <cell r="O137">
            <v>21</v>
          </cell>
        </row>
        <row r="141">
          <cell r="B141" t="str">
            <v>Ломтева Анастасия</v>
          </cell>
          <cell r="C141" t="str">
            <v>СШ №102</v>
          </cell>
          <cell r="D141">
            <v>119</v>
          </cell>
          <cell r="E141">
            <v>2001</v>
          </cell>
          <cell r="F141">
            <v>1.2210648148148148E-3</v>
          </cell>
          <cell r="G141">
            <v>2.4467592592592592E-3</v>
          </cell>
          <cell r="H141">
            <v>3.6921296296296298E-3</v>
          </cell>
          <cell r="I141">
            <v>4.9664351851851848E-3</v>
          </cell>
          <cell r="J141">
            <v>6.1817129629629626E-3</v>
          </cell>
          <cell r="K141">
            <v>33</v>
          </cell>
        </row>
        <row r="142">
          <cell r="B142" t="str">
            <v>Бондарева Анастасия</v>
          </cell>
          <cell r="C142" t="str">
            <v>СШОР 111 ФОК лотос</v>
          </cell>
          <cell r="D142">
            <v>116</v>
          </cell>
          <cell r="E142">
            <v>2002</v>
          </cell>
          <cell r="F142">
            <v>1.267361111111111E-3</v>
          </cell>
          <cell r="G142">
            <v>2.5891203703703705E-3</v>
          </cell>
          <cell r="H142">
            <v>4.2743055555555555E-3</v>
          </cell>
          <cell r="I142">
            <v>5.6400462962962958E-3</v>
          </cell>
          <cell r="J142">
            <v>7.1180555555555554E-3</v>
          </cell>
          <cell r="K142">
            <v>31</v>
          </cell>
        </row>
        <row r="143">
          <cell r="B143" t="str">
            <v>Логичева Екатерина</v>
          </cell>
          <cell r="C143" t="str">
            <v>СШОР 111 / Зеленогра</v>
          </cell>
          <cell r="D143">
            <v>118</v>
          </cell>
          <cell r="E143">
            <v>2002</v>
          </cell>
          <cell r="F143">
            <v>1.4120370370370369E-3</v>
          </cell>
          <cell r="G143">
            <v>2.8634259259259255E-3</v>
          </cell>
          <cell r="H143">
            <v>4.3530092592592596E-3</v>
          </cell>
          <cell r="I143">
            <v>5.9120370370370377E-3</v>
          </cell>
          <cell r="J143">
            <v>7.5312500000000006E-3</v>
          </cell>
          <cell r="K143">
            <v>29</v>
          </cell>
        </row>
        <row r="144">
          <cell r="B144" t="str">
            <v>Бологова Наталья</v>
          </cell>
          <cell r="C144" t="str">
            <v>Некрасовка, лично</v>
          </cell>
          <cell r="D144">
            <v>115</v>
          </cell>
          <cell r="E144">
            <v>2002</v>
          </cell>
          <cell r="F144">
            <v>1.8865740740740742E-3</v>
          </cell>
          <cell r="G144">
            <v>3.8842592592592596E-3</v>
          </cell>
          <cell r="H144">
            <v>6.0775462962962962E-3</v>
          </cell>
          <cell r="I144">
            <v>8.2152777777777779E-3</v>
          </cell>
          <cell r="J144">
            <v>1.0074074074074074E-2</v>
          </cell>
          <cell r="K144">
            <v>27</v>
          </cell>
        </row>
        <row r="148">
          <cell r="B148" t="str">
            <v>Карпов Виктор</v>
          </cell>
          <cell r="C148" t="str">
            <v>Московская область</v>
          </cell>
          <cell r="D148">
            <v>212</v>
          </cell>
          <cell r="E148">
            <v>2000</v>
          </cell>
          <cell r="F148">
            <v>1.1134259259259259E-3</v>
          </cell>
          <cell r="G148">
            <v>2.236111111111111E-3</v>
          </cell>
          <cell r="H148">
            <v>3.4293981481481484E-3</v>
          </cell>
          <cell r="I148">
            <v>4.5891203703703701E-3</v>
          </cell>
          <cell r="J148">
            <v>5.749999999999999E-3</v>
          </cell>
          <cell r="K148">
            <v>6.8958333333333337E-3</v>
          </cell>
          <cell r="L148">
            <v>8.0787037037037043E-3</v>
          </cell>
          <cell r="M148">
            <v>9.2048611111111116E-3</v>
          </cell>
          <cell r="N148">
            <v>1.0261574074074074E-2</v>
          </cell>
          <cell r="O148">
            <v>33</v>
          </cell>
        </row>
        <row r="149">
          <cell r="B149" t="str">
            <v>Желтоухов Дмитрий</v>
          </cell>
          <cell r="C149" t="str">
            <v>СШОР Истина</v>
          </cell>
          <cell r="D149">
            <v>218</v>
          </cell>
          <cell r="E149">
            <v>1999</v>
          </cell>
          <cell r="F149">
            <v>1.1018518518518519E-3</v>
          </cell>
          <cell r="G149">
            <v>2.2337962962962967E-3</v>
          </cell>
          <cell r="H149">
            <v>3.422453703703704E-3</v>
          </cell>
          <cell r="I149">
            <v>4.5925925925925926E-3</v>
          </cell>
          <cell r="J149">
            <v>5.7476851851851855E-3</v>
          </cell>
          <cell r="K149">
            <v>6.8923611111111121E-3</v>
          </cell>
          <cell r="L149">
            <v>8.0752314814814818E-3</v>
          </cell>
          <cell r="M149">
            <v>9.1990740740740731E-3</v>
          </cell>
          <cell r="N149">
            <v>1.0285879629629629E-2</v>
          </cell>
          <cell r="O149">
            <v>31</v>
          </cell>
        </row>
        <row r="150">
          <cell r="B150" t="str">
            <v>Ковалёв Алексей</v>
          </cell>
          <cell r="C150" t="str">
            <v>"ЦСП""Луч"", Москва"</v>
          </cell>
          <cell r="D150">
            <v>213</v>
          </cell>
          <cell r="E150">
            <v>2000</v>
          </cell>
          <cell r="F150">
            <v>1.1157407407407407E-3</v>
          </cell>
          <cell r="G150">
            <v>2.2395833333333334E-3</v>
          </cell>
          <cell r="H150">
            <v>3.425925925925926E-3</v>
          </cell>
          <cell r="I150">
            <v>4.5949074074074078E-3</v>
          </cell>
          <cell r="J150">
            <v>5.7534722222222223E-3</v>
          </cell>
          <cell r="K150">
            <v>6.9120370370370368E-3</v>
          </cell>
          <cell r="L150">
            <v>8.0810185185185186E-3</v>
          </cell>
          <cell r="M150">
            <v>9.2106481481481484E-3</v>
          </cell>
          <cell r="N150">
            <v>1.0344907407407407E-2</v>
          </cell>
          <cell r="O150">
            <v>29</v>
          </cell>
        </row>
        <row r="151">
          <cell r="B151" t="str">
            <v>Болотников Николай</v>
          </cell>
          <cell r="C151" t="b">
            <v>1</v>
          </cell>
          <cell r="D151">
            <v>211</v>
          </cell>
          <cell r="E151">
            <v>1999</v>
          </cell>
          <cell r="F151">
            <v>1.1180555555555555E-3</v>
          </cell>
          <cell r="G151">
            <v>2.2835648148148147E-3</v>
          </cell>
          <cell r="H151">
            <v>3.4398148148148144E-3</v>
          </cell>
          <cell r="I151">
            <v>4.6076388888888885E-3</v>
          </cell>
          <cell r="J151">
            <v>5.8136574074074071E-3</v>
          </cell>
          <cell r="K151">
            <v>6.9675925925925921E-3</v>
          </cell>
          <cell r="L151">
            <v>8.1597222222222227E-3</v>
          </cell>
          <cell r="M151">
            <v>9.284722222222222E-3</v>
          </cell>
          <cell r="N151">
            <v>1.0449074074074074E-2</v>
          </cell>
          <cell r="O151">
            <v>27</v>
          </cell>
        </row>
        <row r="152">
          <cell r="B152" t="str">
            <v>Алмукеев Матвей</v>
          </cell>
          <cell r="C152" t="str">
            <v>Сш93</v>
          </cell>
          <cell r="D152">
            <v>210</v>
          </cell>
          <cell r="E152">
            <v>2000</v>
          </cell>
          <cell r="F152">
            <v>1.1504629629629629E-3</v>
          </cell>
          <cell r="G152">
            <v>2.2500000000000003E-3</v>
          </cell>
          <cell r="H152">
            <v>3.4699074074074072E-3</v>
          </cell>
          <cell r="I152">
            <v>4.6030092592592598E-3</v>
          </cell>
          <cell r="J152">
            <v>5.7777777777777775E-3</v>
          </cell>
          <cell r="K152">
            <v>6.936342592592592E-3</v>
          </cell>
          <cell r="L152">
            <v>8.1041666666666675E-3</v>
          </cell>
          <cell r="M152">
            <v>9.3124999999999996E-3</v>
          </cell>
          <cell r="N152">
            <v>1.0547453703703703E-2</v>
          </cell>
          <cell r="O152">
            <v>26</v>
          </cell>
        </row>
        <row r="153">
          <cell r="B153" t="str">
            <v>Краюшкин Пётр</v>
          </cell>
          <cell r="C153" t="str">
            <v>"ЦСП""Луч"", Москва"</v>
          </cell>
          <cell r="D153">
            <v>214</v>
          </cell>
          <cell r="E153">
            <v>2000</v>
          </cell>
          <cell r="F153">
            <v>1.241898148148148E-3</v>
          </cell>
          <cell r="G153">
            <v>2.3865740740740739E-3</v>
          </cell>
          <cell r="H153">
            <v>3.716435185185185E-3</v>
          </cell>
          <cell r="I153">
            <v>5.1527777777777778E-3</v>
          </cell>
          <cell r="J153">
            <v>6.5706018518518518E-3</v>
          </cell>
          <cell r="K153">
            <v>7.9791666666666674E-3</v>
          </cell>
          <cell r="L153">
            <v>9.3437499999999996E-3</v>
          </cell>
          <cell r="M153">
            <v>1.0769675925925926E-2</v>
          </cell>
          <cell r="N153">
            <v>1.2261574074074072E-2</v>
          </cell>
          <cell r="O153">
            <v>25</v>
          </cell>
        </row>
        <row r="154">
          <cell r="B154" t="str">
            <v>Харитонов Даниил</v>
          </cell>
          <cell r="C154" t="str">
            <v>СШОР ТРИНТА</v>
          </cell>
          <cell r="D154">
            <v>216</v>
          </cell>
          <cell r="E154">
            <v>2000</v>
          </cell>
          <cell r="F154">
            <v>1.2627314814814814E-3</v>
          </cell>
          <cell r="G154">
            <v>2.4733796296296296E-3</v>
          </cell>
          <cell r="H154">
            <v>3.863425925925926E-3</v>
          </cell>
          <cell r="I154">
            <v>5.3194444444444452E-3</v>
          </cell>
          <cell r="J154">
            <v>6.797453703703704E-3</v>
          </cell>
          <cell r="K154">
            <v>8.2662037037037044E-3</v>
          </cell>
          <cell r="L154">
            <v>9.7395833333333345E-3</v>
          </cell>
          <cell r="M154">
            <v>1.1234953703703705E-2</v>
          </cell>
          <cell r="N154">
            <v>1.2748842592592595E-2</v>
          </cell>
          <cell r="O154">
            <v>24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B8" t="str">
            <v>Дроздов Даниил</v>
          </cell>
          <cell r="C8" t="str">
            <v>Купавинский лыжный к</v>
          </cell>
          <cell r="D8">
            <v>13</v>
          </cell>
          <cell r="E8">
            <v>2007</v>
          </cell>
          <cell r="F8">
            <v>3.9166666666666664E-3</v>
          </cell>
          <cell r="G8">
            <v>33</v>
          </cell>
        </row>
        <row r="9">
          <cell r="B9" t="str">
            <v>Малков Степан</v>
          </cell>
          <cell r="C9" t="str">
            <v>Тамбов</v>
          </cell>
          <cell r="D9">
            <v>12</v>
          </cell>
          <cell r="E9">
            <v>2007</v>
          </cell>
          <cell r="F9">
            <v>4.0972222222222226E-3</v>
          </cell>
          <cell r="G9">
            <v>31</v>
          </cell>
        </row>
        <row r="10">
          <cell r="B10" t="str">
            <v>Зверков Виталий</v>
          </cell>
          <cell r="C10" t="str">
            <v>"ГАУ ДО ""ДЮСШ ""Ста</v>
          </cell>
          <cell r="D10">
            <v>14</v>
          </cell>
          <cell r="E10">
            <v>2007</v>
          </cell>
          <cell r="F10">
            <v>4.162037037037037E-3</v>
          </cell>
          <cell r="G10">
            <v>29</v>
          </cell>
        </row>
        <row r="11">
          <cell r="B11" t="str">
            <v>Сивков Алексей</v>
          </cell>
          <cell r="C11" t="str">
            <v>ЮНЫЙ ЛЫЖНИК</v>
          </cell>
          <cell r="D11">
            <v>5</v>
          </cell>
          <cell r="E11">
            <v>2008</v>
          </cell>
          <cell r="F11">
            <v>4.2592592592592595E-3</v>
          </cell>
          <cell r="G11">
            <v>27</v>
          </cell>
        </row>
        <row r="12">
          <cell r="B12" t="str">
            <v>Карамнов Никита</v>
          </cell>
          <cell r="C12" t="str">
            <v>Сшор43</v>
          </cell>
          <cell r="D12">
            <v>8</v>
          </cell>
          <cell r="E12">
            <v>2007</v>
          </cell>
          <cell r="F12">
            <v>4.3113425925925923E-3</v>
          </cell>
          <cell r="G12">
            <v>26</v>
          </cell>
        </row>
        <row r="13">
          <cell r="B13" t="str">
            <v>Сластин Николай</v>
          </cell>
          <cell r="C13" t="str">
            <v>"ЛК ""Лидер"" Домоде</v>
          </cell>
          <cell r="D13">
            <v>7</v>
          </cell>
          <cell r="E13">
            <v>2008</v>
          </cell>
          <cell r="F13">
            <v>5.2708333333333331E-3</v>
          </cell>
          <cell r="G13">
            <v>25</v>
          </cell>
        </row>
        <row r="14">
          <cell r="B14" t="str">
            <v>Валуев Владислав</v>
          </cell>
          <cell r="C14" t="str">
            <v>Кольчугино</v>
          </cell>
          <cell r="D14">
            <v>6</v>
          </cell>
          <cell r="E14">
            <v>2008</v>
          </cell>
          <cell r="F14">
            <v>5.3101851851851851E-3</v>
          </cell>
          <cell r="G14">
            <v>24</v>
          </cell>
        </row>
        <row r="15">
          <cell r="B15" t="str">
            <v>Разин Андрей</v>
          </cell>
          <cell r="C15" t="str">
            <v>Москва/Самбо-70</v>
          </cell>
          <cell r="D15">
            <v>10</v>
          </cell>
          <cell r="E15">
            <v>2010</v>
          </cell>
          <cell r="F15">
            <v>5.5601851851851845E-3</v>
          </cell>
          <cell r="G15">
            <v>23</v>
          </cell>
        </row>
        <row r="16">
          <cell r="B16" t="str">
            <v>Колодинский Андрей</v>
          </cell>
          <cell r="C16" t="str">
            <v>Кольчугино</v>
          </cell>
          <cell r="D16">
            <v>2</v>
          </cell>
          <cell r="E16">
            <v>2008</v>
          </cell>
          <cell r="F16">
            <v>6.1354166666666675E-3</v>
          </cell>
          <cell r="G16">
            <v>22</v>
          </cell>
        </row>
        <row r="17">
          <cell r="B17" t="str">
            <v>Бородин Егор</v>
          </cell>
          <cell r="C17" t="str">
            <v>Тамбов</v>
          </cell>
          <cell r="D17">
            <v>9</v>
          </cell>
          <cell r="E17">
            <v>2009</v>
          </cell>
          <cell r="F17">
            <v>6.8576388888888888E-3</v>
          </cell>
          <cell r="G17">
            <v>21</v>
          </cell>
        </row>
        <row r="18">
          <cell r="B18" t="str">
            <v>Гадалов Иван</v>
          </cell>
          <cell r="C18" t="str">
            <v>Кольчугино</v>
          </cell>
          <cell r="D18">
            <v>1</v>
          </cell>
          <cell r="E18">
            <v>2008</v>
          </cell>
          <cell r="F18">
            <v>7.300925925925926E-3</v>
          </cell>
          <cell r="G18">
            <v>20</v>
          </cell>
        </row>
        <row r="19">
          <cell r="B19" t="str">
            <v>Картавкин Степан</v>
          </cell>
          <cell r="C19" t="str">
            <v>ДЮСШ Кольчугино</v>
          </cell>
          <cell r="D19">
            <v>3</v>
          </cell>
          <cell r="E19">
            <v>2009</v>
          </cell>
          <cell r="F19">
            <v>7.888888888888888E-3</v>
          </cell>
          <cell r="G19">
            <v>19</v>
          </cell>
        </row>
        <row r="23">
          <cell r="B23" t="str">
            <v>Широкова Александра</v>
          </cell>
          <cell r="C23" t="str">
            <v>Трудовые резервы</v>
          </cell>
          <cell r="D23">
            <v>21</v>
          </cell>
          <cell r="E23">
            <v>2007</v>
          </cell>
          <cell r="F23">
            <v>4.162037037037037E-3</v>
          </cell>
          <cell r="G23">
            <v>33</v>
          </cell>
        </row>
        <row r="24">
          <cell r="B24" t="str">
            <v>Тихомирова Ариадна</v>
          </cell>
          <cell r="C24" t="str">
            <v>СШ по ЗВС Химки</v>
          </cell>
          <cell r="D24">
            <v>17</v>
          </cell>
          <cell r="E24">
            <v>2007</v>
          </cell>
          <cell r="F24">
            <v>4.2905092592592595E-3</v>
          </cell>
          <cell r="G24">
            <v>31</v>
          </cell>
        </row>
        <row r="25">
          <cell r="B25" t="str">
            <v>Крюкова Мария</v>
          </cell>
          <cell r="C25" t="str">
            <v>Краснознаменск</v>
          </cell>
          <cell r="D25">
            <v>22</v>
          </cell>
          <cell r="E25">
            <v>2008</v>
          </cell>
          <cell r="F25">
            <v>4.3229166666666667E-3</v>
          </cell>
          <cell r="G25" t="str">
            <v>-</v>
          </cell>
        </row>
        <row r="26">
          <cell r="B26" t="str">
            <v>Ладыгина Ксения</v>
          </cell>
          <cell r="C26" t="str">
            <v>Касимов / Рязанская</v>
          </cell>
          <cell r="D26">
            <v>23</v>
          </cell>
          <cell r="E26">
            <v>2008</v>
          </cell>
          <cell r="F26">
            <v>4.4224537037037036E-3</v>
          </cell>
          <cell r="G26">
            <v>29</v>
          </cell>
        </row>
        <row r="27">
          <cell r="B27" t="str">
            <v>Крюк Алёна</v>
          </cell>
          <cell r="C27" t="str">
            <v>Юность Москвы Спартак</v>
          </cell>
          <cell r="D27">
            <v>18</v>
          </cell>
          <cell r="E27">
            <v>2008</v>
          </cell>
          <cell r="F27">
            <v>4.5162037037037037E-3</v>
          </cell>
          <cell r="G27">
            <v>27</v>
          </cell>
        </row>
        <row r="28">
          <cell r="B28" t="str">
            <v>Мурзакова Анастасия</v>
          </cell>
          <cell r="C28" t="str">
            <v>ДЮСШ Кольчугино</v>
          </cell>
          <cell r="D28">
            <v>24</v>
          </cell>
          <cell r="E28">
            <v>2009</v>
          </cell>
          <cell r="F28">
            <v>4.7476851851851855E-3</v>
          </cell>
          <cell r="G28">
            <v>26</v>
          </cell>
        </row>
        <row r="29">
          <cell r="B29" t="str">
            <v>Рогачкова Анна</v>
          </cell>
          <cell r="C29" t="str">
            <v>Москва, Самбо - 70</v>
          </cell>
          <cell r="D29">
            <v>15</v>
          </cell>
          <cell r="E29">
            <v>2007</v>
          </cell>
          <cell r="F29">
            <v>5.0648148148148145E-3</v>
          </cell>
          <cell r="G29">
            <v>25</v>
          </cell>
        </row>
        <row r="30">
          <cell r="B30" t="str">
            <v>Крюкова Надежда</v>
          </cell>
          <cell r="C30" t="str">
            <v>Краснознаменск</v>
          </cell>
          <cell r="D30">
            <v>19</v>
          </cell>
          <cell r="E30">
            <v>2010</v>
          </cell>
          <cell r="F30">
            <v>5.7407407407407416E-3</v>
          </cell>
          <cell r="G30">
            <v>24</v>
          </cell>
        </row>
        <row r="31">
          <cell r="B31" t="str">
            <v>Кириллова Арина</v>
          </cell>
          <cell r="C31" t="str">
            <v>ДСЮШ г. Кольчугино</v>
          </cell>
          <cell r="D31">
            <v>16</v>
          </cell>
          <cell r="E31">
            <v>2007</v>
          </cell>
          <cell r="F31">
            <v>5.7777777777777775E-3</v>
          </cell>
          <cell r="G31">
            <v>23</v>
          </cell>
        </row>
        <row r="35">
          <cell r="B35" t="str">
            <v>Копченов Вячеслав</v>
          </cell>
          <cell r="C35" t="str">
            <v>ДЮСШ/Кольчугино</v>
          </cell>
          <cell r="D35">
            <v>61</v>
          </cell>
          <cell r="E35">
            <v>2005</v>
          </cell>
          <cell r="F35">
            <v>3.5590277777777777E-3</v>
          </cell>
          <cell r="G35">
            <v>7.1956018518518515E-3</v>
          </cell>
          <cell r="H35">
            <v>33</v>
          </cell>
        </row>
        <row r="36">
          <cell r="B36" t="str">
            <v>Зейналов Натик</v>
          </cell>
          <cell r="C36" t="str">
            <v>самбо-70</v>
          </cell>
          <cell r="D36">
            <v>57</v>
          </cell>
          <cell r="E36">
            <v>2005</v>
          </cell>
          <cell r="F36">
            <v>3.7071759259259258E-3</v>
          </cell>
          <cell r="G36">
            <v>7.4259259259259261E-3</v>
          </cell>
          <cell r="H36">
            <v>31</v>
          </cell>
        </row>
        <row r="37">
          <cell r="B37" t="str">
            <v>Федорченко Фёдор</v>
          </cell>
          <cell r="C37" t="str">
            <v>ЮНЫЙ ЛЫЖНИК</v>
          </cell>
          <cell r="D37">
            <v>66</v>
          </cell>
          <cell r="E37">
            <v>2006</v>
          </cell>
          <cell r="F37">
            <v>3.8564814814814816E-3</v>
          </cell>
          <cell r="G37">
            <v>7.7476851851851847E-3</v>
          </cell>
          <cell r="H37">
            <v>29</v>
          </cell>
        </row>
        <row r="38">
          <cell r="B38" t="str">
            <v>Батуев Арсений</v>
          </cell>
          <cell r="C38" t="str">
            <v>ЦСКА, г. Одинцово</v>
          </cell>
          <cell r="D38">
            <v>59</v>
          </cell>
          <cell r="E38">
            <v>2005</v>
          </cell>
          <cell r="F38">
            <v>3.913194444444444E-3</v>
          </cell>
          <cell r="G38">
            <v>7.8032407407407399E-3</v>
          </cell>
          <cell r="H38">
            <v>27</v>
          </cell>
        </row>
        <row r="39">
          <cell r="B39" t="str">
            <v>Забродин Кирилл</v>
          </cell>
          <cell r="C39" t="str">
            <v>ДЮСШ Кольчугино</v>
          </cell>
          <cell r="D39">
            <v>63</v>
          </cell>
          <cell r="E39">
            <v>2006</v>
          </cell>
          <cell r="F39">
            <v>3.9097222222222224E-3</v>
          </cell>
          <cell r="G39">
            <v>7.9004629629629633E-3</v>
          </cell>
          <cell r="H39">
            <v>26</v>
          </cell>
        </row>
        <row r="40">
          <cell r="B40" t="str">
            <v>Сонин Михаил</v>
          </cell>
          <cell r="C40" t="str">
            <v>ДЮСШ Краснознаменск</v>
          </cell>
          <cell r="D40">
            <v>56</v>
          </cell>
          <cell r="E40">
            <v>2006</v>
          </cell>
          <cell r="F40">
            <v>4.1006944444444441E-3</v>
          </cell>
          <cell r="G40">
            <v>8.2152777777777779E-3</v>
          </cell>
          <cell r="H40">
            <v>25</v>
          </cell>
        </row>
        <row r="41">
          <cell r="B41" t="str">
            <v>Котиков Илья</v>
          </cell>
          <cell r="C41" t="str">
            <v>ДЮСШ Кольчугино</v>
          </cell>
          <cell r="D41">
            <v>65</v>
          </cell>
          <cell r="E41">
            <v>2005</v>
          </cell>
          <cell r="F41">
            <v>4.122685185185185E-3</v>
          </cell>
          <cell r="G41">
            <v>8.2951388888888884E-3</v>
          </cell>
          <cell r="H41">
            <v>24</v>
          </cell>
        </row>
        <row r="42">
          <cell r="B42" t="str">
            <v>Пыриков Андрей</v>
          </cell>
          <cell r="C42" t="str">
            <v>"ДЮСШ ""Ника"""</v>
          </cell>
          <cell r="D42">
            <v>64</v>
          </cell>
          <cell r="E42">
            <v>2005</v>
          </cell>
          <cell r="F42">
            <v>4.1736111111111114E-3</v>
          </cell>
          <cell r="G42">
            <v>8.3993055555555557E-3</v>
          </cell>
          <cell r="H42">
            <v>23</v>
          </cell>
        </row>
        <row r="43">
          <cell r="B43" t="str">
            <v>Суровин Борис</v>
          </cell>
          <cell r="C43" t="str">
            <v>"ДЮСШ ""Ника"""</v>
          </cell>
          <cell r="D43">
            <v>62</v>
          </cell>
          <cell r="E43">
            <v>2005</v>
          </cell>
          <cell r="F43">
            <v>4.2187500000000003E-3</v>
          </cell>
          <cell r="G43">
            <v>8.4953703703703701E-3</v>
          </cell>
          <cell r="H43">
            <v>22</v>
          </cell>
        </row>
        <row r="44">
          <cell r="B44" t="str">
            <v>Новосёлов Денис</v>
          </cell>
          <cell r="C44" t="str">
            <v>ЮНЫЙ ЛЫЖНИК</v>
          </cell>
          <cell r="D44">
            <v>53</v>
          </cell>
          <cell r="E44">
            <v>2006</v>
          </cell>
          <cell r="F44">
            <v>4.2627314814814819E-3</v>
          </cell>
          <cell r="G44">
            <v>8.5879629629629622E-3</v>
          </cell>
          <cell r="H44">
            <v>21</v>
          </cell>
        </row>
        <row r="45">
          <cell r="B45" t="str">
            <v>Ефимов Дмитрий</v>
          </cell>
          <cell r="C45" t="str">
            <v>ДЮСШ Кольчугино</v>
          </cell>
          <cell r="D45">
            <v>54</v>
          </cell>
          <cell r="E45">
            <v>2005</v>
          </cell>
          <cell r="F45">
            <v>4.2800925925925923E-3</v>
          </cell>
          <cell r="G45">
            <v>8.6134259259259254E-3</v>
          </cell>
          <cell r="H45">
            <v>20</v>
          </cell>
        </row>
        <row r="46">
          <cell r="B46" t="str">
            <v>Физин Егор</v>
          </cell>
          <cell r="C46" t="str">
            <v>Электросталь</v>
          </cell>
          <cell r="D46">
            <v>51</v>
          </cell>
          <cell r="E46">
            <v>2006</v>
          </cell>
          <cell r="F46">
            <v>4.4155092592592588E-3</v>
          </cell>
          <cell r="G46">
            <v>8.8067129629629624E-3</v>
          </cell>
          <cell r="H46">
            <v>19</v>
          </cell>
        </row>
        <row r="47">
          <cell r="B47" t="str">
            <v>Пехенько Егор</v>
          </cell>
          <cell r="C47" t="str">
            <v>"ДЮСШ ""Ника"""</v>
          </cell>
          <cell r="D47">
            <v>60</v>
          </cell>
          <cell r="E47">
            <v>2005</v>
          </cell>
          <cell r="F47">
            <v>4.5972222222222222E-3</v>
          </cell>
          <cell r="G47">
            <v>9.1828703703703708E-3</v>
          </cell>
          <cell r="H47">
            <v>18</v>
          </cell>
        </row>
        <row r="48">
          <cell r="B48" t="str">
            <v>Абубакиров Максим</v>
          </cell>
          <cell r="C48" t="str">
            <v>Балакирево</v>
          </cell>
          <cell r="D48">
            <v>81</v>
          </cell>
          <cell r="E48">
            <v>2005</v>
          </cell>
          <cell r="F48">
            <v>4.6342592592592598E-3</v>
          </cell>
          <cell r="G48">
            <v>9.3368055555555548E-3</v>
          </cell>
          <cell r="H48">
            <v>17</v>
          </cell>
        </row>
        <row r="49">
          <cell r="B49" t="str">
            <v>Шулаев Александр</v>
          </cell>
          <cell r="C49" t="str">
            <v>СДЮСШОР Вымпел</v>
          </cell>
          <cell r="D49">
            <v>58</v>
          </cell>
          <cell r="E49">
            <v>2005</v>
          </cell>
          <cell r="F49">
            <v>4.8622685185185184E-3</v>
          </cell>
          <cell r="G49">
            <v>9.5509259259259262E-3</v>
          </cell>
          <cell r="H49">
            <v>16</v>
          </cell>
        </row>
        <row r="50">
          <cell r="B50" t="str">
            <v>Чепурных Матвей</v>
          </cell>
          <cell r="C50" t="str">
            <v>"ДЮСШ ""Ника"""</v>
          </cell>
          <cell r="D50">
            <v>52</v>
          </cell>
          <cell r="E50">
            <v>2005</v>
          </cell>
          <cell r="F50">
            <v>4.9085648148148144E-3</v>
          </cell>
          <cell r="G50">
            <v>9.8796296296296288E-3</v>
          </cell>
          <cell r="H50">
            <v>15</v>
          </cell>
        </row>
        <row r="54">
          <cell r="B54" t="str">
            <v>Барабаш Мария</v>
          </cell>
          <cell r="C54" t="str">
            <v>Самбо-70</v>
          </cell>
          <cell r="D54">
            <v>80</v>
          </cell>
          <cell r="E54">
            <v>2005</v>
          </cell>
          <cell r="F54">
            <v>3.894675925925926E-3</v>
          </cell>
          <cell r="G54">
            <v>7.9930555555555553E-3</v>
          </cell>
          <cell r="H54">
            <v>33</v>
          </cell>
        </row>
        <row r="55">
          <cell r="B55" t="str">
            <v>Хвостова Софья</v>
          </cell>
          <cell r="C55" t="str">
            <v>СШОР 111 Фок Лотос</v>
          </cell>
          <cell r="D55">
            <v>79</v>
          </cell>
          <cell r="E55">
            <v>2005</v>
          </cell>
          <cell r="F55">
            <v>3.9328703703703704E-3</v>
          </cell>
          <cell r="G55">
            <v>8.0636574074074065E-3</v>
          </cell>
          <cell r="H55">
            <v>31</v>
          </cell>
        </row>
        <row r="56">
          <cell r="B56" t="str">
            <v>Миронова Екатерина</v>
          </cell>
          <cell r="C56" t="str">
            <v>ДЮСШ Кольчугино</v>
          </cell>
          <cell r="D56">
            <v>72</v>
          </cell>
          <cell r="E56">
            <v>2005</v>
          </cell>
          <cell r="F56">
            <v>3.9722222222222216E-3</v>
          </cell>
          <cell r="G56">
            <v>8.113425925925925E-3</v>
          </cell>
          <cell r="H56">
            <v>29</v>
          </cell>
        </row>
        <row r="57">
          <cell r="B57" t="str">
            <v>Князькова Алина</v>
          </cell>
          <cell r="C57" t="str">
            <v>ДЮСШ КОЛЬЧУГИНО</v>
          </cell>
          <cell r="D57">
            <v>68</v>
          </cell>
          <cell r="E57">
            <v>2006</v>
          </cell>
          <cell r="F57">
            <v>4.2268518518518523E-3</v>
          </cell>
          <cell r="G57">
            <v>8.4733796296296293E-3</v>
          </cell>
          <cell r="H57">
            <v>27</v>
          </cell>
        </row>
        <row r="58">
          <cell r="B58" t="str">
            <v>Заночуева Мария</v>
          </cell>
          <cell r="C58" t="str">
            <v>ЮНЫЙ ЛЫЖНИК</v>
          </cell>
          <cell r="D58">
            <v>71</v>
          </cell>
          <cell r="E58">
            <v>2005</v>
          </cell>
          <cell r="F58">
            <v>4.0682870370370369E-3</v>
          </cell>
          <cell r="G58">
            <v>8.5104166666666679E-3</v>
          </cell>
          <cell r="H58">
            <v>26</v>
          </cell>
        </row>
        <row r="59">
          <cell r="B59" t="str">
            <v>Ривас Домингес Екатерина</v>
          </cell>
          <cell r="C59" t="str">
            <v>ЮНЫЙ ЛЫЖНИК</v>
          </cell>
          <cell r="D59">
            <v>67</v>
          </cell>
          <cell r="E59">
            <v>2006</v>
          </cell>
          <cell r="F59">
            <v>4.2847222222222219E-3</v>
          </cell>
          <cell r="G59">
            <v>8.6273148148148151E-3</v>
          </cell>
          <cell r="H59">
            <v>25</v>
          </cell>
        </row>
        <row r="60">
          <cell r="B60" t="str">
            <v>Кирилюк Мария</v>
          </cell>
          <cell r="C60" t="str">
            <v>"ДЮСШ ""Арена"" Ряза</v>
          </cell>
          <cell r="D60">
            <v>74</v>
          </cell>
          <cell r="E60">
            <v>2006</v>
          </cell>
          <cell r="F60">
            <v>4.9618055555555552E-3</v>
          </cell>
          <cell r="G60">
            <v>1.0240740740740739E-2</v>
          </cell>
          <cell r="H60">
            <v>24</v>
          </cell>
        </row>
        <row r="61">
          <cell r="B61" t="str">
            <v>Эгерт Алиса</v>
          </cell>
          <cell r="C61" t="str">
            <v>СДЮСШОР Вымпел</v>
          </cell>
          <cell r="D61">
            <v>69</v>
          </cell>
          <cell r="E61">
            <v>2006</v>
          </cell>
          <cell r="F61">
            <v>5.6412037037037038E-3</v>
          </cell>
          <cell r="G61">
            <v>1.1168981481481481E-2</v>
          </cell>
          <cell r="H61">
            <v>23</v>
          </cell>
        </row>
        <row r="65">
          <cell r="B65" t="str">
            <v>Былинко Арина</v>
          </cell>
          <cell r="C65" t="str">
            <v>"ДЮСШ ""Арена"" Ряза</v>
          </cell>
          <cell r="D65">
            <v>104</v>
          </cell>
          <cell r="E65">
            <v>2001</v>
          </cell>
          <cell r="F65">
            <v>3.4965277777777777E-3</v>
          </cell>
          <cell r="G65">
            <v>7.0081018518518522E-3</v>
          </cell>
          <cell r="H65">
            <v>1.0608796296296297E-2</v>
          </cell>
          <cell r="I65">
            <v>33</v>
          </cell>
        </row>
        <row r="66">
          <cell r="B66" t="str">
            <v>Бондарева Анастасия</v>
          </cell>
          <cell r="C66" t="str">
            <v>СШОР 111 ФОК Лотос</v>
          </cell>
          <cell r="D66">
            <v>110</v>
          </cell>
          <cell r="E66">
            <v>2002</v>
          </cell>
          <cell r="F66">
            <v>3.6111111111111114E-3</v>
          </cell>
          <cell r="G66">
            <v>7.3611111111111108E-3</v>
          </cell>
          <cell r="H66">
            <v>1.1113425925925928E-2</v>
          </cell>
          <cell r="I66">
            <v>31</v>
          </cell>
        </row>
        <row r="67">
          <cell r="B67" t="str">
            <v>Кирилина София</v>
          </cell>
          <cell r="C67" t="str">
            <v>Электросталь</v>
          </cell>
          <cell r="D67">
            <v>103</v>
          </cell>
          <cell r="E67">
            <v>2001</v>
          </cell>
          <cell r="F67">
            <v>3.6377314814814814E-3</v>
          </cell>
          <cell r="G67">
            <v>7.3842592592592597E-3</v>
          </cell>
          <cell r="H67">
            <v>1.1181712962962963E-2</v>
          </cell>
          <cell r="I67">
            <v>29</v>
          </cell>
        </row>
        <row r="68">
          <cell r="B68" t="str">
            <v>Кец Анастасия</v>
          </cell>
          <cell r="C68" t="str">
            <v>Витязь/Рязань</v>
          </cell>
          <cell r="D68">
            <v>105</v>
          </cell>
          <cell r="E68">
            <v>2002</v>
          </cell>
          <cell r="F68">
            <v>3.952546296296296E-3</v>
          </cell>
          <cell r="G68">
            <v>7.9305555555555553E-3</v>
          </cell>
          <cell r="H68">
            <v>1.1898148148148149E-2</v>
          </cell>
          <cell r="I68">
            <v>27</v>
          </cell>
        </row>
        <row r="69">
          <cell r="B69" t="str">
            <v>Попова Анастасия</v>
          </cell>
          <cell r="C69" t="str">
            <v>ТКС Ново-Переделкино</v>
          </cell>
          <cell r="D69">
            <v>107</v>
          </cell>
          <cell r="E69">
            <v>2001</v>
          </cell>
          <cell r="F69">
            <v>4.0046296296296297E-3</v>
          </cell>
          <cell r="G69">
            <v>8.1377314814814819E-3</v>
          </cell>
          <cell r="H69">
            <v>1.2376157407407407E-2</v>
          </cell>
          <cell r="I69">
            <v>26</v>
          </cell>
        </row>
        <row r="70">
          <cell r="B70" t="str">
            <v>Уринова Хуснара</v>
          </cell>
          <cell r="C70" t="str">
            <v>СДЮСШОР Вымпел</v>
          </cell>
          <cell r="D70">
            <v>106</v>
          </cell>
          <cell r="E70">
            <v>2001</v>
          </cell>
          <cell r="F70">
            <v>4.4976851851851853E-3</v>
          </cell>
          <cell r="G70">
            <v>9.2476851851851852E-3</v>
          </cell>
          <cell r="H70">
            <v>1.4099537037037037E-2</v>
          </cell>
          <cell r="I70">
            <v>25</v>
          </cell>
        </row>
        <row r="71">
          <cell r="B71" t="str">
            <v>Савеличева Евгения</v>
          </cell>
          <cell r="C71" t="str">
            <v>СДЮСШОР Вымпел</v>
          </cell>
          <cell r="D71">
            <v>101</v>
          </cell>
          <cell r="E71">
            <v>2002</v>
          </cell>
          <cell r="F71">
            <v>4.8263888888888887E-3</v>
          </cell>
          <cell r="G71">
            <v>9.8263888888888897E-3</v>
          </cell>
          <cell r="H71">
            <v>1.4763888888888889E-2</v>
          </cell>
          <cell r="I71">
            <v>24</v>
          </cell>
        </row>
        <row r="72">
          <cell r="B72" t="str">
            <v>Ильичева Марьяна</v>
          </cell>
          <cell r="C72" t="str">
            <v>СДЮСШОР Вымпел</v>
          </cell>
          <cell r="D72">
            <v>108</v>
          </cell>
          <cell r="E72">
            <v>2002</v>
          </cell>
          <cell r="F72">
            <v>5.0694444444444441E-3</v>
          </cell>
          <cell r="G72">
            <v>1.0256944444444445E-2</v>
          </cell>
          <cell r="H72">
            <v>1.5302083333333334E-2</v>
          </cell>
          <cell r="I72">
            <v>23</v>
          </cell>
        </row>
        <row r="73">
          <cell r="B73" t="str">
            <v>Жаркова Екатерина</v>
          </cell>
          <cell r="C73" t="str">
            <v>"ДЮСШ ""Ника"""</v>
          </cell>
          <cell r="D73">
            <v>109</v>
          </cell>
          <cell r="E73">
            <v>2002</v>
          </cell>
          <cell r="F73">
            <v>5.6307870370370357E-3</v>
          </cell>
          <cell r="G73">
            <v>1.1671296296296296E-2</v>
          </cell>
          <cell r="H73">
            <v>1.7621527777777778E-2</v>
          </cell>
          <cell r="I73">
            <v>22</v>
          </cell>
        </row>
        <row r="77">
          <cell r="B77" t="str">
            <v>Шевцова Ангелина</v>
          </cell>
          <cell r="C77" t="str">
            <v>Тринта</v>
          </cell>
          <cell r="D77">
            <v>128</v>
          </cell>
          <cell r="E77">
            <v>2003</v>
          </cell>
          <cell r="F77">
            <v>3.6516203703703706E-3</v>
          </cell>
          <cell r="G77">
            <v>7.3113425925925915E-3</v>
          </cell>
          <cell r="H77">
            <v>1.0906249999999999E-2</v>
          </cell>
          <cell r="I77">
            <v>33</v>
          </cell>
        </row>
        <row r="78">
          <cell r="B78" t="str">
            <v>Захарова Екатерина</v>
          </cell>
          <cell r="C78" t="str">
            <v>Тринта</v>
          </cell>
          <cell r="D78">
            <v>112</v>
          </cell>
          <cell r="E78">
            <v>2003</v>
          </cell>
          <cell r="F78">
            <v>3.5706018518518521E-3</v>
          </cell>
          <cell r="G78">
            <v>7.2453703703703708E-3</v>
          </cell>
          <cell r="H78">
            <v>1.0915509259259258E-2</v>
          </cell>
          <cell r="I78">
            <v>31</v>
          </cell>
        </row>
        <row r="79">
          <cell r="B79" t="str">
            <v>Кудинова Дарья</v>
          </cell>
          <cell r="C79" t="str">
            <v>"СШОР № 49 ""Тринта"</v>
          </cell>
          <cell r="D79">
            <v>111</v>
          </cell>
          <cell r="E79">
            <v>2004</v>
          </cell>
          <cell r="F79">
            <v>3.6643518518518514E-3</v>
          </cell>
          <cell r="G79">
            <v>7.3831018518518516E-3</v>
          </cell>
          <cell r="H79">
            <v>1.1113425925925928E-2</v>
          </cell>
          <cell r="I79">
            <v>29</v>
          </cell>
        </row>
        <row r="80">
          <cell r="B80" t="str">
            <v>Карташова Юлия</v>
          </cell>
          <cell r="C80" t="str">
            <v>"ДЮСШ ""Арена"" Ряза</v>
          </cell>
          <cell r="D80">
            <v>120</v>
          </cell>
          <cell r="E80">
            <v>2003</v>
          </cell>
          <cell r="F80">
            <v>3.7638888888888891E-3</v>
          </cell>
          <cell r="G80">
            <v>7.6712962962962967E-3</v>
          </cell>
          <cell r="H80">
            <v>1.1484953703703704E-2</v>
          </cell>
          <cell r="I80">
            <v>27</v>
          </cell>
        </row>
        <row r="81">
          <cell r="B81" t="str">
            <v>Садовникова Полина</v>
          </cell>
          <cell r="C81" t="str">
            <v>Витязь/Рязань</v>
          </cell>
          <cell r="D81">
            <v>124</v>
          </cell>
          <cell r="E81">
            <v>2003</v>
          </cell>
          <cell r="F81">
            <v>3.7847222222222223E-3</v>
          </cell>
          <cell r="G81">
            <v>7.8101851851851848E-3</v>
          </cell>
          <cell r="H81">
            <v>1.179976851851852E-2</v>
          </cell>
          <cell r="I81">
            <v>26</v>
          </cell>
        </row>
        <row r="82">
          <cell r="B82" t="str">
            <v>Крысина Дарья</v>
          </cell>
          <cell r="C82" t="str">
            <v>"ДЮСШ ""Арена"" Ряза</v>
          </cell>
          <cell r="D82">
            <v>118</v>
          </cell>
          <cell r="E82">
            <v>2004</v>
          </cell>
          <cell r="F82">
            <v>3.840277777777778E-3</v>
          </cell>
          <cell r="G82">
            <v>7.8784722222222225E-3</v>
          </cell>
          <cell r="H82">
            <v>1.1849537037037035E-2</v>
          </cell>
          <cell r="I82">
            <v>25</v>
          </cell>
        </row>
        <row r="83">
          <cell r="B83" t="str">
            <v>Драчук Елизавета</v>
          </cell>
          <cell r="C83" t="str">
            <v>ДЮСШ Кольчугино</v>
          </cell>
          <cell r="D83">
            <v>122</v>
          </cell>
          <cell r="E83">
            <v>2004</v>
          </cell>
          <cell r="F83">
            <v>3.871527777777778E-3</v>
          </cell>
          <cell r="G83">
            <v>7.9039351851851857E-3</v>
          </cell>
          <cell r="H83">
            <v>1.1894675925925927E-2</v>
          </cell>
          <cell r="I83">
            <v>24</v>
          </cell>
        </row>
        <row r="84">
          <cell r="B84" t="str">
            <v>Прокудина Юлия</v>
          </cell>
          <cell r="C84" t="str">
            <v>Электросталь</v>
          </cell>
          <cell r="D84">
            <v>114</v>
          </cell>
          <cell r="E84">
            <v>2003</v>
          </cell>
          <cell r="F84">
            <v>4.0300925925925929E-3</v>
          </cell>
          <cell r="G84">
            <v>8.0474537037037042E-3</v>
          </cell>
          <cell r="H84">
            <v>1.196412037037037E-2</v>
          </cell>
          <cell r="I84">
            <v>23</v>
          </cell>
        </row>
        <row r="85">
          <cell r="B85" t="str">
            <v>Казакова Елизавета</v>
          </cell>
          <cell r="C85" t="str">
            <v>"ДЮСШ ""Арена"" Ряза</v>
          </cell>
          <cell r="D85">
            <v>113</v>
          </cell>
          <cell r="E85">
            <v>2003</v>
          </cell>
          <cell r="F85">
            <v>3.8391203703703708E-3</v>
          </cell>
          <cell r="G85">
            <v>7.8645833333333328E-3</v>
          </cell>
          <cell r="H85">
            <v>1.2042824074074074E-2</v>
          </cell>
          <cell r="I85">
            <v>22</v>
          </cell>
        </row>
        <row r="86">
          <cell r="B86" t="str">
            <v>Расходчикова Виктория</v>
          </cell>
          <cell r="C86" t="str">
            <v>"ДЮСШ ""Арена"" Ряза</v>
          </cell>
          <cell r="D86">
            <v>115</v>
          </cell>
          <cell r="E86">
            <v>2003</v>
          </cell>
          <cell r="F86">
            <v>4.0011574074074073E-3</v>
          </cell>
          <cell r="G86">
            <v>8.0671296296296307E-3</v>
          </cell>
          <cell r="H86">
            <v>1.2171296296296296E-2</v>
          </cell>
          <cell r="I86">
            <v>21</v>
          </cell>
        </row>
        <row r="87">
          <cell r="B87" t="str">
            <v>Мухаммеджанова Анастасия</v>
          </cell>
          <cell r="C87" t="str">
            <v>СШОР № 111 ЛОТОС ФОК</v>
          </cell>
          <cell r="D87">
            <v>126</v>
          </cell>
          <cell r="E87">
            <v>2003</v>
          </cell>
          <cell r="F87">
            <v>4.1516203703703706E-3</v>
          </cell>
          <cell r="G87">
            <v>8.4143518518518517E-3</v>
          </cell>
          <cell r="H87">
            <v>1.2777777777777777E-2</v>
          </cell>
          <cell r="I87">
            <v>20</v>
          </cell>
        </row>
        <row r="88">
          <cell r="B88" t="str">
            <v>Зайцева Вероника</v>
          </cell>
          <cell r="C88" t="str">
            <v>СДЮСШОР Вымпел</v>
          </cell>
          <cell r="D88">
            <v>116</v>
          </cell>
          <cell r="E88">
            <v>2004</v>
          </cell>
          <cell r="F88">
            <v>4.5833333333333334E-3</v>
          </cell>
          <cell r="G88">
            <v>9.3900462962962956E-3</v>
          </cell>
          <cell r="H88">
            <v>1.4233796296296295E-2</v>
          </cell>
          <cell r="I88">
            <v>19</v>
          </cell>
        </row>
        <row r="89">
          <cell r="B89" t="str">
            <v>Уринова Хилола</v>
          </cell>
          <cell r="C89" t="str">
            <v>СДЮСШОР Вымпел</v>
          </cell>
          <cell r="D89">
            <v>121</v>
          </cell>
          <cell r="E89">
            <v>2003</v>
          </cell>
          <cell r="F89">
            <v>4.9537037037037041E-3</v>
          </cell>
          <cell r="G89">
            <v>1.0285879629629629E-2</v>
          </cell>
          <cell r="H89">
            <v>1.558101851851852E-2</v>
          </cell>
          <cell r="I89">
            <v>18</v>
          </cell>
        </row>
        <row r="90">
          <cell r="B90" t="str">
            <v>Лавренова Дарья</v>
          </cell>
          <cell r="C90" t="str">
            <v>СДЮСШОР Вымпел</v>
          </cell>
          <cell r="D90">
            <v>123</v>
          </cell>
          <cell r="E90">
            <v>2004</v>
          </cell>
          <cell r="F90">
            <v>5.1377314814814818E-3</v>
          </cell>
          <cell r="G90">
            <v>1.0469907407407407E-2</v>
          </cell>
          <cell r="H90">
            <v>1.5708333333333335E-2</v>
          </cell>
          <cell r="I90">
            <v>17</v>
          </cell>
        </row>
        <row r="91">
          <cell r="B91" t="str">
            <v>Резвова Мария</v>
          </cell>
          <cell r="C91" t="str">
            <v>ДЮСШ/Кольчугино</v>
          </cell>
          <cell r="D91">
            <v>117</v>
          </cell>
          <cell r="E91">
            <v>2003</v>
          </cell>
          <cell r="F91">
            <v>5.5532407407407405E-3</v>
          </cell>
          <cell r="G91">
            <v>1.1290509259259259E-2</v>
          </cell>
          <cell r="H91">
            <v>1.6972222222222225E-2</v>
          </cell>
          <cell r="I91">
            <v>16</v>
          </cell>
        </row>
        <row r="95">
          <cell r="B95" t="str">
            <v>Степанов Константин</v>
          </cell>
          <cell r="C95" t="str">
            <v>Тринта</v>
          </cell>
          <cell r="D95">
            <v>224</v>
          </cell>
          <cell r="E95">
            <v>2003</v>
          </cell>
          <cell r="F95">
            <v>3.3368055555555551E-3</v>
          </cell>
          <cell r="G95">
            <v>6.6956018518518519E-3</v>
          </cell>
          <cell r="H95">
            <v>1.0122685185185184E-2</v>
          </cell>
          <cell r="I95">
            <v>1.3534722222222221E-2</v>
          </cell>
          <cell r="J95">
            <v>33</v>
          </cell>
        </row>
        <row r="96">
          <cell r="B96" t="str">
            <v>Шабанов Дмитрий</v>
          </cell>
          <cell r="C96" t="str">
            <v>ЮНЫЙ ЛЫЖНИК</v>
          </cell>
          <cell r="D96">
            <v>223</v>
          </cell>
          <cell r="E96">
            <v>2003</v>
          </cell>
          <cell r="F96">
            <v>3.3738425925925928E-3</v>
          </cell>
          <cell r="G96">
            <v>6.7719907407407407E-3</v>
          </cell>
          <cell r="H96">
            <v>1.0285879629629629E-2</v>
          </cell>
          <cell r="I96">
            <v>1.3733796296296298E-2</v>
          </cell>
          <cell r="J96">
            <v>31</v>
          </cell>
        </row>
        <row r="97">
          <cell r="B97" t="str">
            <v>Макиенко Илья</v>
          </cell>
          <cell r="C97" t="str">
            <v>Витязь</v>
          </cell>
          <cell r="D97">
            <v>232</v>
          </cell>
          <cell r="E97">
            <v>2003</v>
          </cell>
          <cell r="F97">
            <v>3.2349537037037034E-3</v>
          </cell>
          <cell r="G97">
            <v>6.7731481481481488E-3</v>
          </cell>
          <cell r="H97">
            <v>1.0329861111111111E-2</v>
          </cell>
          <cell r="I97">
            <v>1.3802083333333333E-2</v>
          </cell>
          <cell r="J97">
            <v>29</v>
          </cell>
        </row>
        <row r="98">
          <cell r="B98" t="str">
            <v>Кобзарь Евгений</v>
          </cell>
          <cell r="C98" t="str">
            <v>СШ 93 на Можайке</v>
          </cell>
          <cell r="D98">
            <v>214</v>
          </cell>
          <cell r="E98">
            <v>2003</v>
          </cell>
          <cell r="F98">
            <v>3.4050925925925928E-3</v>
          </cell>
          <cell r="G98">
            <v>6.9479166666666673E-3</v>
          </cell>
          <cell r="H98">
            <v>1.0439814814814813E-2</v>
          </cell>
          <cell r="I98">
            <v>1.3951388888888888E-2</v>
          </cell>
          <cell r="J98">
            <v>27</v>
          </cell>
        </row>
        <row r="99">
          <cell r="B99" t="str">
            <v>Коробков Павел</v>
          </cell>
          <cell r="C99" t="str">
            <v>ЮНЫЙ ЛЫЖНИК</v>
          </cell>
          <cell r="D99">
            <v>227</v>
          </cell>
          <cell r="E99">
            <v>2003</v>
          </cell>
          <cell r="F99">
            <v>3.3912037037037036E-3</v>
          </cell>
          <cell r="G99">
            <v>6.9340277777777777E-3</v>
          </cell>
          <cell r="H99">
            <v>1.0621527777777778E-2</v>
          </cell>
          <cell r="I99">
            <v>1.4260416666666666E-2</v>
          </cell>
          <cell r="J99">
            <v>26</v>
          </cell>
        </row>
        <row r="100">
          <cell r="B100" t="str">
            <v>Ерохин Павел</v>
          </cell>
          <cell r="C100" t="str">
            <v>Электросталь</v>
          </cell>
          <cell r="D100">
            <v>226</v>
          </cell>
          <cell r="E100">
            <v>2003</v>
          </cell>
          <cell r="F100">
            <v>3.5393518518518521E-3</v>
          </cell>
          <cell r="G100">
            <v>7.1365740740740738E-3</v>
          </cell>
          <cell r="H100">
            <v>1.0883101851851852E-2</v>
          </cell>
          <cell r="I100">
            <v>1.4583333333333332E-2</v>
          </cell>
          <cell r="J100">
            <v>25</v>
          </cell>
        </row>
        <row r="101">
          <cell r="B101" t="str">
            <v>Сластин Владимир</v>
          </cell>
          <cell r="C101" t="str">
            <v>"ЛК ""Лидер"" Домоде</v>
          </cell>
          <cell r="D101">
            <v>206</v>
          </cell>
          <cell r="E101">
            <v>2003</v>
          </cell>
          <cell r="F101">
            <v>3.5127314814814817E-3</v>
          </cell>
          <cell r="G101">
            <v>7.1319444444444442E-3</v>
          </cell>
          <cell r="H101">
            <v>1.0806712962962962E-2</v>
          </cell>
          <cell r="I101">
            <v>1.4594907407407405E-2</v>
          </cell>
          <cell r="J101">
            <v>24</v>
          </cell>
        </row>
        <row r="102">
          <cell r="B102" t="str">
            <v>Семячкин Матвей</v>
          </cell>
          <cell r="C102" t="str">
            <v>Лично</v>
          </cell>
          <cell r="D102">
            <v>204</v>
          </cell>
          <cell r="E102">
            <v>2004</v>
          </cell>
          <cell r="F102">
            <v>3.7384259259259263E-3</v>
          </cell>
          <cell r="G102">
            <v>7.362268518518518E-3</v>
          </cell>
          <cell r="H102">
            <v>1.0966435185185185E-2</v>
          </cell>
          <cell r="I102">
            <v>1.4689814814814815E-2</v>
          </cell>
          <cell r="J102">
            <v>23</v>
          </cell>
        </row>
        <row r="103">
          <cell r="B103" t="str">
            <v>Крюк Павел</v>
          </cell>
          <cell r="C103" t="str">
            <v>Юность Москвы Спарта</v>
          </cell>
          <cell r="D103">
            <v>229</v>
          </cell>
          <cell r="E103">
            <v>2003</v>
          </cell>
          <cell r="F103">
            <v>3.592592592592593E-3</v>
          </cell>
          <cell r="G103">
            <v>7.2812499999999995E-3</v>
          </cell>
          <cell r="H103">
            <v>1.0984953703703703E-2</v>
          </cell>
          <cell r="I103">
            <v>1.4715277777777779E-2</v>
          </cell>
          <cell r="J103">
            <v>22</v>
          </cell>
        </row>
        <row r="104">
          <cell r="B104" t="str">
            <v>Подушко Даниил</v>
          </cell>
          <cell r="C104" t="str">
            <v>ДЮСШ Кольчугино</v>
          </cell>
          <cell r="D104">
            <v>220</v>
          </cell>
          <cell r="E104">
            <v>2004</v>
          </cell>
          <cell r="F104">
            <v>3.6053240740740737E-3</v>
          </cell>
          <cell r="G104">
            <v>7.2997685185185188E-3</v>
          </cell>
          <cell r="H104">
            <v>1.0993055555555555E-2</v>
          </cell>
          <cell r="I104">
            <v>1.4781250000000001E-2</v>
          </cell>
          <cell r="J104">
            <v>21</v>
          </cell>
        </row>
        <row r="105">
          <cell r="B105" t="str">
            <v>Никитенко Георгий</v>
          </cell>
          <cell r="C105" t="str">
            <v>ЮНЫЙ ЛЫЖНИК</v>
          </cell>
          <cell r="D105">
            <v>211</v>
          </cell>
          <cell r="E105">
            <v>2003</v>
          </cell>
          <cell r="F105">
            <v>3.6400462962962957E-3</v>
          </cell>
          <cell r="G105">
            <v>7.4548611111111109E-3</v>
          </cell>
          <cell r="H105">
            <v>1.1201388888888887E-2</v>
          </cell>
          <cell r="I105">
            <v>1.4891203703703705E-2</v>
          </cell>
          <cell r="J105">
            <v>20</v>
          </cell>
        </row>
        <row r="106">
          <cell r="B106" t="str">
            <v>Кормаков Влад</v>
          </cell>
          <cell r="C106" t="str">
            <v>Сергиев пПосад лично</v>
          </cell>
          <cell r="D106">
            <v>205</v>
          </cell>
          <cell r="E106">
            <v>2004</v>
          </cell>
          <cell r="F106">
            <v>3.696759259259259E-3</v>
          </cell>
          <cell r="G106">
            <v>7.3692129629629628E-3</v>
          </cell>
          <cell r="H106">
            <v>1.1138888888888887E-2</v>
          </cell>
          <cell r="I106">
            <v>1.4966435185185185E-2</v>
          </cell>
          <cell r="J106">
            <v>19</v>
          </cell>
        </row>
        <row r="107">
          <cell r="B107" t="str">
            <v>Ламповщиков Тимофей</v>
          </cell>
          <cell r="C107" t="str">
            <v>Скопин</v>
          </cell>
          <cell r="D107">
            <v>209</v>
          </cell>
          <cell r="E107">
            <v>2003</v>
          </cell>
          <cell r="F107">
            <v>3.6134259259259257E-3</v>
          </cell>
          <cell r="G107">
            <v>7.3449074074074076E-3</v>
          </cell>
          <cell r="H107">
            <v>1.1152777777777777E-2</v>
          </cell>
          <cell r="I107">
            <v>1.5107638888888887E-2</v>
          </cell>
          <cell r="J107">
            <v>18</v>
          </cell>
        </row>
        <row r="108">
          <cell r="B108" t="str">
            <v>Рогачков Артем</v>
          </cell>
          <cell r="C108" t="str">
            <v>Москва, Самбо-70</v>
          </cell>
          <cell r="D108">
            <v>203</v>
          </cell>
          <cell r="E108">
            <v>2003</v>
          </cell>
          <cell r="F108">
            <v>3.7986111111111107E-3</v>
          </cell>
          <cell r="G108">
            <v>7.5393518518518526E-3</v>
          </cell>
          <cell r="H108">
            <v>1.1300925925925924E-2</v>
          </cell>
          <cell r="I108">
            <v>1.5239583333333334E-2</v>
          </cell>
          <cell r="J108">
            <v>17</v>
          </cell>
        </row>
        <row r="109">
          <cell r="B109" t="str">
            <v>Князюк Егор</v>
          </cell>
          <cell r="C109" t="str">
            <v>ЮНЫЙ ЛЫЖНИК</v>
          </cell>
          <cell r="D109">
            <v>202</v>
          </cell>
          <cell r="E109">
            <v>2003</v>
          </cell>
          <cell r="F109">
            <v>3.921296296296296E-3</v>
          </cell>
          <cell r="G109">
            <v>7.7685185185185192E-3</v>
          </cell>
          <cell r="H109">
            <v>1.1689814814814814E-2</v>
          </cell>
          <cell r="I109">
            <v>1.5591435185185186E-2</v>
          </cell>
          <cell r="J109">
            <v>16</v>
          </cell>
        </row>
        <row r="110">
          <cell r="B110" t="str">
            <v>Маликов Сергей</v>
          </cell>
          <cell r="C110" t="str">
            <v>Самбо 70</v>
          </cell>
          <cell r="D110">
            <v>208</v>
          </cell>
          <cell r="E110">
            <v>2004</v>
          </cell>
          <cell r="F110">
            <v>3.7569444444444447E-3</v>
          </cell>
          <cell r="G110">
            <v>7.6053240740740734E-3</v>
          </cell>
          <cell r="H110">
            <v>1.1615740740740741E-2</v>
          </cell>
          <cell r="I110">
            <v>1.5599537037037038E-2</v>
          </cell>
          <cell r="J110">
            <v>15</v>
          </cell>
        </row>
        <row r="111">
          <cell r="B111" t="str">
            <v>Абраменко Аркадий</v>
          </cell>
          <cell r="C111" t="str">
            <v>ДЮСШ Кольчугино</v>
          </cell>
          <cell r="D111">
            <v>201</v>
          </cell>
          <cell r="E111">
            <v>2004</v>
          </cell>
          <cell r="F111">
            <v>3.9398148148148153E-3</v>
          </cell>
          <cell r="G111">
            <v>7.9259259259259265E-3</v>
          </cell>
          <cell r="H111">
            <v>1.1858796296296298E-2</v>
          </cell>
          <cell r="I111">
            <v>1.577546296296296E-2</v>
          </cell>
          <cell r="J111">
            <v>14</v>
          </cell>
        </row>
        <row r="112">
          <cell r="B112" t="str">
            <v>Варенов Виктор</v>
          </cell>
          <cell r="C112" t="str">
            <v>"ДЮСШ ""Ника"""</v>
          </cell>
          <cell r="D112">
            <v>213</v>
          </cell>
          <cell r="E112">
            <v>2003</v>
          </cell>
          <cell r="F112">
            <v>3.8854166666666668E-3</v>
          </cell>
          <cell r="G112">
            <v>7.9039351851851857E-3</v>
          </cell>
          <cell r="H112">
            <v>1.1898148148148149E-2</v>
          </cell>
          <cell r="I112">
            <v>1.5821759259259261E-2</v>
          </cell>
          <cell r="J112">
            <v>13</v>
          </cell>
        </row>
        <row r="113">
          <cell r="B113" t="str">
            <v>Шибаев Иван</v>
          </cell>
          <cell r="C113" t="str">
            <v>Витязь/Рязань</v>
          </cell>
          <cell r="D113">
            <v>219</v>
          </cell>
          <cell r="E113">
            <v>2004</v>
          </cell>
          <cell r="F113">
            <v>3.9247685185185184E-3</v>
          </cell>
          <cell r="G113">
            <v>7.9421296296296306E-3</v>
          </cell>
          <cell r="H113">
            <v>1.2065972222222223E-2</v>
          </cell>
          <cell r="I113">
            <v>1.6087962962962964E-2</v>
          </cell>
          <cell r="J113">
            <v>12</v>
          </cell>
        </row>
        <row r="114">
          <cell r="B114" t="str">
            <v>Кирилюк Никита</v>
          </cell>
          <cell r="C114" t="str">
            <v>"ДЮСШ ""Арена"" Ряза</v>
          </cell>
          <cell r="D114">
            <v>231</v>
          </cell>
          <cell r="E114">
            <v>2003</v>
          </cell>
          <cell r="F114">
            <v>3.8981481481481484E-3</v>
          </cell>
          <cell r="G114">
            <v>7.9571759259259266E-3</v>
          </cell>
          <cell r="H114">
            <v>1.2043981481481482E-2</v>
          </cell>
          <cell r="I114">
            <v>1.6211805555555556E-2</v>
          </cell>
          <cell r="J114">
            <v>11</v>
          </cell>
        </row>
        <row r="115">
          <cell r="B115" t="str">
            <v>Суворов Артём</v>
          </cell>
          <cell r="C115" t="str">
            <v>ЮНЫЙ ЛЫЖНИК</v>
          </cell>
          <cell r="D115">
            <v>218</v>
          </cell>
          <cell r="E115">
            <v>2003</v>
          </cell>
          <cell r="F115">
            <v>3.9247685185185184E-3</v>
          </cell>
          <cell r="G115">
            <v>8.0740740740740738E-3</v>
          </cell>
          <cell r="H115">
            <v>1.2177083333333333E-2</v>
          </cell>
          <cell r="I115">
            <v>1.622685185185185E-2</v>
          </cell>
          <cell r="J115">
            <v>10</v>
          </cell>
        </row>
        <row r="116">
          <cell r="B116" t="str">
            <v>Сорокин Александр</v>
          </cell>
          <cell r="C116" t="str">
            <v>ДЮСШ "Арена", Шилово</v>
          </cell>
          <cell r="D116">
            <v>238</v>
          </cell>
          <cell r="E116">
            <v>2003</v>
          </cell>
          <cell r="F116">
            <v>3.9259259259259256E-3</v>
          </cell>
          <cell r="G116">
            <v>8.0509259259259267E-3</v>
          </cell>
          <cell r="H116">
            <v>1.2204861111111111E-2</v>
          </cell>
          <cell r="I116">
            <v>1.6336805555555552E-2</v>
          </cell>
          <cell r="J116">
            <v>9</v>
          </cell>
        </row>
        <row r="117">
          <cell r="B117" t="str">
            <v>Красуленко Олег</v>
          </cell>
          <cell r="C117" t="str">
            <v>Трудовые резервы</v>
          </cell>
          <cell r="D117">
            <v>222</v>
          </cell>
          <cell r="E117">
            <v>2003</v>
          </cell>
          <cell r="F117">
            <v>4.0428240740740737E-3</v>
          </cell>
          <cell r="G117">
            <v>8.1944444444444452E-3</v>
          </cell>
          <cell r="H117">
            <v>1.2396990740740741E-2</v>
          </cell>
          <cell r="I117">
            <v>1.6741898148148148E-2</v>
          </cell>
          <cell r="J117">
            <v>8</v>
          </cell>
        </row>
        <row r="118">
          <cell r="B118" t="str">
            <v>Ильиных Андрей</v>
          </cell>
          <cell r="C118" t="str">
            <v>"ДЮСШ ""Ника"""</v>
          </cell>
          <cell r="D118">
            <v>225</v>
          </cell>
          <cell r="E118">
            <v>2003</v>
          </cell>
          <cell r="F118">
            <v>4.115740740740741E-3</v>
          </cell>
          <cell r="G118">
            <v>8.3159722222222229E-3</v>
          </cell>
          <cell r="H118">
            <v>1.2577546296296297E-2</v>
          </cell>
          <cell r="I118">
            <v>1.6939814814814814E-2</v>
          </cell>
          <cell r="J118">
            <v>7</v>
          </cell>
        </row>
        <row r="119">
          <cell r="B119" t="str">
            <v>Шатилов Илья</v>
          </cell>
          <cell r="C119" t="str">
            <v>Скопин</v>
          </cell>
          <cell r="D119">
            <v>216</v>
          </cell>
          <cell r="E119">
            <v>2003</v>
          </cell>
          <cell r="F119">
            <v>4.3993055555555556E-3</v>
          </cell>
          <cell r="G119">
            <v>8.8495370370370377E-3</v>
          </cell>
          <cell r="H119">
            <v>1.3232638888888889E-2</v>
          </cell>
          <cell r="I119">
            <v>1.7709490740740737E-2</v>
          </cell>
          <cell r="J119">
            <v>6</v>
          </cell>
        </row>
        <row r="120">
          <cell r="B120" t="str">
            <v>Афансьев Егор</v>
          </cell>
          <cell r="C120" t="str">
            <v>СДЮСШОР Вымпел</v>
          </cell>
          <cell r="D120">
            <v>210</v>
          </cell>
          <cell r="E120">
            <v>2004</v>
          </cell>
          <cell r="F120">
            <v>4.409722222222222E-3</v>
          </cell>
          <cell r="G120">
            <v>8.9351851851851866E-3</v>
          </cell>
          <cell r="H120">
            <v>1.3425925925925924E-2</v>
          </cell>
          <cell r="I120">
            <v>1.7819444444444447E-2</v>
          </cell>
          <cell r="J120">
            <v>5</v>
          </cell>
        </row>
        <row r="121">
          <cell r="B121" t="str">
            <v>Жулин Евгений</v>
          </cell>
          <cell r="C121" t="str">
            <v>"ГАУ ДО ""ДЮСШ ""Ста</v>
          </cell>
          <cell r="D121">
            <v>215</v>
          </cell>
          <cell r="E121">
            <v>2003</v>
          </cell>
          <cell r="F121">
            <v>4.4594907407407404E-3</v>
          </cell>
          <cell r="G121">
            <v>9.028935185185185E-3</v>
          </cell>
          <cell r="H121">
            <v>1.3788194444444445E-2</v>
          </cell>
          <cell r="I121">
            <v>1.8664351851851852E-2</v>
          </cell>
          <cell r="J121">
            <v>4</v>
          </cell>
        </row>
        <row r="122">
          <cell r="B122" t="str">
            <v>Широков Андрей</v>
          </cell>
          <cell r="C122" t="str">
            <v>"ДЮСШ ""Ника"""</v>
          </cell>
          <cell r="D122">
            <v>221</v>
          </cell>
          <cell r="E122">
            <v>2004</v>
          </cell>
          <cell r="F122">
            <v>4.6909722222222222E-3</v>
          </cell>
          <cell r="G122">
            <v>9.5069444444444446E-3</v>
          </cell>
          <cell r="H122">
            <v>1.4494212962962964E-2</v>
          </cell>
          <cell r="I122">
            <v>1.9496527777777776E-2</v>
          </cell>
          <cell r="J122">
            <v>3</v>
          </cell>
        </row>
        <row r="123">
          <cell r="B123" t="str">
            <v>Дроздов Александр</v>
          </cell>
          <cell r="C123" t="str">
            <v>Тамбов</v>
          </cell>
          <cell r="D123">
            <v>217</v>
          </cell>
          <cell r="E123">
            <v>2004</v>
          </cell>
          <cell r="F123">
            <v>4.6030092592592598E-3</v>
          </cell>
          <cell r="G123">
            <v>9.4421296296296284E-3</v>
          </cell>
          <cell r="H123">
            <v>1.4479166666666668E-2</v>
          </cell>
          <cell r="I123">
            <v>1.9621527777777776E-2</v>
          </cell>
          <cell r="J123">
            <v>2</v>
          </cell>
        </row>
        <row r="135">
          <cell r="B135" t="str">
            <v>Головань Сергей</v>
          </cell>
          <cell r="C135" t="str">
            <v>Электросталь</v>
          </cell>
          <cell r="D135">
            <v>301</v>
          </cell>
          <cell r="E135">
            <v>2000</v>
          </cell>
          <cell r="F135">
            <v>3.3587962962962968E-3</v>
          </cell>
          <cell r="G135">
            <v>6.6967592592592591E-3</v>
          </cell>
          <cell r="H135">
            <v>1.0028935185185184E-2</v>
          </cell>
          <cell r="I135">
            <v>1.3340277777777777E-2</v>
          </cell>
          <cell r="J135">
            <v>1.6623842592592593E-2</v>
          </cell>
          <cell r="K135">
            <v>33</v>
          </cell>
        </row>
        <row r="136">
          <cell r="B136" t="str">
            <v>Изусин Андрей</v>
          </cell>
          <cell r="C136" t="str">
            <v>Тринта</v>
          </cell>
          <cell r="D136">
            <v>309</v>
          </cell>
          <cell r="E136">
            <v>2000</v>
          </cell>
          <cell r="F136">
            <v>3.4652777777777776E-3</v>
          </cell>
          <cell r="G136">
            <v>7.0578703703703706E-3</v>
          </cell>
          <cell r="H136">
            <v>1.0677083333333332E-2</v>
          </cell>
          <cell r="I136">
            <v>1.4020833333333335E-2</v>
          </cell>
          <cell r="J136">
            <v>1.7528935185185186E-2</v>
          </cell>
          <cell r="K136">
            <v>31</v>
          </cell>
        </row>
        <row r="137">
          <cell r="B137" t="str">
            <v>Харитонов Иван</v>
          </cell>
          <cell r="C137" t="str">
            <v>"ДЮСШ ""Арена"" Ряза</v>
          </cell>
          <cell r="D137">
            <v>303</v>
          </cell>
          <cell r="E137">
            <v>2000</v>
          </cell>
          <cell r="F137">
            <v>3.4178240740740744E-3</v>
          </cell>
          <cell r="G137">
            <v>6.9756944444444441E-3</v>
          </cell>
          <cell r="H137">
            <v>1.0612268518518519E-2</v>
          </cell>
          <cell r="I137">
            <v>1.429513888888889E-2</v>
          </cell>
          <cell r="J137">
            <v>1.7862268518518517E-2</v>
          </cell>
          <cell r="K137">
            <v>29</v>
          </cell>
        </row>
        <row r="138">
          <cell r="B138" t="str">
            <v>Митрофанов Илья</v>
          </cell>
          <cell r="C138" t="str">
            <v>СДЮСШОР Вымпел</v>
          </cell>
          <cell r="D138">
            <v>310</v>
          </cell>
          <cell r="E138">
            <v>2000</v>
          </cell>
          <cell r="F138">
            <v>3.7928240740740739E-3</v>
          </cell>
          <cell r="G138">
            <v>7.7499999999999999E-3</v>
          </cell>
          <cell r="H138">
            <v>1.1450231481481483E-2</v>
          </cell>
          <cell r="I138">
            <v>1.5328703703703704E-2</v>
          </cell>
          <cell r="J138">
            <v>1.915972222222222E-2</v>
          </cell>
          <cell r="K138">
            <v>27</v>
          </cell>
        </row>
        <row r="139">
          <cell r="B139" t="str">
            <v>Трифонов Дмитрий</v>
          </cell>
          <cell r="C139" t="str">
            <v>СДЮСШОР Вымпел</v>
          </cell>
          <cell r="D139">
            <v>308</v>
          </cell>
          <cell r="E139">
            <v>2000</v>
          </cell>
          <cell r="F139">
            <v>3.8935185185185184E-3</v>
          </cell>
          <cell r="G139">
            <v>8.0428240740740738E-3</v>
          </cell>
          <cell r="H139">
            <v>1.2207175925925927E-2</v>
          </cell>
          <cell r="I139">
            <v>1.6418981481481482E-2</v>
          </cell>
          <cell r="J139">
            <v>2.0538194444444446E-2</v>
          </cell>
          <cell r="K139">
            <v>26</v>
          </cell>
        </row>
        <row r="140">
          <cell r="B140" t="str">
            <v>Мелешкин Денис</v>
          </cell>
          <cell r="C140" t="str">
            <v>СДЮСШОР Вымпел</v>
          </cell>
          <cell r="D140">
            <v>304</v>
          </cell>
          <cell r="E140">
            <v>2000</v>
          </cell>
          <cell r="F140">
            <v>4.1562500000000002E-3</v>
          </cell>
          <cell r="G140">
            <v>8.5208333333333334E-3</v>
          </cell>
          <cell r="H140">
            <v>1.2912037037037036E-2</v>
          </cell>
          <cell r="I140">
            <v>1.714699074074074E-2</v>
          </cell>
          <cell r="J140">
            <v>2.149537037037037E-2</v>
          </cell>
          <cell r="K140">
            <v>25</v>
          </cell>
        </row>
        <row r="145">
          <cell r="B145" t="str">
            <v>Попков Даниил</v>
          </cell>
          <cell r="C145" t="str">
            <v>СШ 93 на Можайке</v>
          </cell>
          <cell r="D145">
            <v>313</v>
          </cell>
          <cell r="E145">
            <v>2001</v>
          </cell>
          <cell r="F145">
            <v>3.2465277777777774E-3</v>
          </cell>
          <cell r="G145">
            <v>6.6099537037037038E-3</v>
          </cell>
          <cell r="H145">
            <v>9.9768518518518531E-3</v>
          </cell>
          <cell r="I145">
            <v>1.3324074074074073E-2</v>
          </cell>
          <cell r="J145">
            <v>1.6643518518518519E-2</v>
          </cell>
          <cell r="K145">
            <v>33</v>
          </cell>
        </row>
        <row r="146">
          <cell r="B146" t="str">
            <v>Симонов Ярослав</v>
          </cell>
          <cell r="C146" t="str">
            <v>Тринта</v>
          </cell>
          <cell r="D146">
            <v>316</v>
          </cell>
          <cell r="E146">
            <v>2001</v>
          </cell>
          <cell r="F146">
            <v>3.4664351851851852E-3</v>
          </cell>
          <cell r="G146">
            <v>6.9745370370370369E-3</v>
          </cell>
          <cell r="H146">
            <v>1.049074074074074E-2</v>
          </cell>
          <cell r="I146">
            <v>1.3986111111111111E-2</v>
          </cell>
          <cell r="J146">
            <v>1.7432870370370369E-2</v>
          </cell>
          <cell r="K146">
            <v>31</v>
          </cell>
        </row>
        <row r="147">
          <cell r="B147" t="str">
            <v>Титов Даниил</v>
          </cell>
          <cell r="C147" t="str">
            <v>СШОР111-ФОК Лотос</v>
          </cell>
          <cell r="D147">
            <v>322</v>
          </cell>
          <cell r="E147">
            <v>2001</v>
          </cell>
          <cell r="F147">
            <v>3.3773148148148152E-3</v>
          </cell>
          <cell r="G147">
            <v>6.9953703703703705E-3</v>
          </cell>
          <cell r="H147">
            <v>1.0606481481481481E-2</v>
          </cell>
          <cell r="I147">
            <v>1.4181712962962964E-2</v>
          </cell>
          <cell r="J147">
            <v>1.7739583333333333E-2</v>
          </cell>
          <cell r="K147">
            <v>29</v>
          </cell>
        </row>
        <row r="148">
          <cell r="B148" t="str">
            <v>Шибаев Никита</v>
          </cell>
          <cell r="C148" t="str">
            <v>Витязь/Рязань</v>
          </cell>
          <cell r="D148">
            <v>328</v>
          </cell>
          <cell r="E148">
            <v>2002</v>
          </cell>
          <cell r="F148">
            <v>3.4178240740740744E-3</v>
          </cell>
          <cell r="G148">
            <v>7.0127314814814809E-3</v>
          </cell>
          <cell r="H148">
            <v>1.0563657407407405E-2</v>
          </cell>
          <cell r="I148">
            <v>1.421412037037037E-2</v>
          </cell>
          <cell r="J148">
            <v>1.7849537037037035E-2</v>
          </cell>
          <cell r="K148">
            <v>27</v>
          </cell>
        </row>
        <row r="149">
          <cell r="B149" t="str">
            <v>Огнев Артем</v>
          </cell>
          <cell r="C149" t="str">
            <v>Тринта</v>
          </cell>
          <cell r="D149">
            <v>314</v>
          </cell>
          <cell r="E149">
            <v>2002</v>
          </cell>
          <cell r="F149">
            <v>3.4976851851851853E-3</v>
          </cell>
          <cell r="G149">
            <v>7.1793981481481474E-3</v>
          </cell>
          <cell r="H149">
            <v>1.074537037037037E-2</v>
          </cell>
          <cell r="I149">
            <v>1.4358796296296295E-2</v>
          </cell>
          <cell r="J149">
            <v>1.7898148148148149E-2</v>
          </cell>
          <cell r="K149">
            <v>26</v>
          </cell>
        </row>
        <row r="150">
          <cell r="B150" t="str">
            <v>Абубакиров Дмитрий</v>
          </cell>
          <cell r="C150" t="str">
            <v>Балакирево</v>
          </cell>
          <cell r="D150">
            <v>327</v>
          </cell>
          <cell r="E150">
            <v>2005</v>
          </cell>
          <cell r="F150">
            <v>3.4849537037037037E-3</v>
          </cell>
          <cell r="G150">
            <v>7.1782407407407411E-3</v>
          </cell>
          <cell r="H150">
            <v>1.0854166666666666E-2</v>
          </cell>
          <cell r="I150">
            <v>1.4499999999999999E-2</v>
          </cell>
          <cell r="J150">
            <v>1.8184027777777775E-2</v>
          </cell>
          <cell r="K150">
            <v>25</v>
          </cell>
        </row>
        <row r="151">
          <cell r="B151" t="str">
            <v>Спиридонов Егор</v>
          </cell>
          <cell r="C151" t="str">
            <v>Рязань</v>
          </cell>
          <cell r="D151">
            <v>324</v>
          </cell>
          <cell r="E151">
            <v>2002</v>
          </cell>
          <cell r="F151">
            <v>3.6226851851851854E-3</v>
          </cell>
          <cell r="G151">
            <v>7.4618055555555549E-3</v>
          </cell>
          <cell r="H151">
            <v>1.143865740740741E-2</v>
          </cell>
          <cell r="I151">
            <v>1.5480324074074075E-2</v>
          </cell>
          <cell r="J151">
            <v>1.9391203703703702E-2</v>
          </cell>
          <cell r="K151">
            <v>24</v>
          </cell>
        </row>
        <row r="152">
          <cell r="B152" t="str">
            <v>Гришков Михаил</v>
          </cell>
          <cell r="C152" t="str">
            <v>СДЮСШОР Вымпел</v>
          </cell>
          <cell r="D152">
            <v>323</v>
          </cell>
          <cell r="E152">
            <v>2002</v>
          </cell>
          <cell r="F152">
            <v>3.95949074074074E-3</v>
          </cell>
          <cell r="G152">
            <v>7.9687500000000001E-3</v>
          </cell>
          <cell r="H152">
            <v>1.2042824074074074E-2</v>
          </cell>
          <cell r="I152">
            <v>1.6116898148148148E-2</v>
          </cell>
          <cell r="J152">
            <v>2.0158564814814813E-2</v>
          </cell>
          <cell r="K152">
            <v>23</v>
          </cell>
        </row>
        <row r="153">
          <cell r="B153" t="str">
            <v>Гришучков Данила</v>
          </cell>
          <cell r="C153" t="str">
            <v>"ДЮСШ ""Ника"""</v>
          </cell>
          <cell r="D153">
            <v>318</v>
          </cell>
          <cell r="E153">
            <v>2002</v>
          </cell>
          <cell r="F153">
            <v>3.7928240740740739E-3</v>
          </cell>
          <cell r="G153">
            <v>7.8599537037037041E-3</v>
          </cell>
          <cell r="H153">
            <v>1.2062500000000002E-2</v>
          </cell>
          <cell r="I153">
            <v>1.6188657407407409E-2</v>
          </cell>
          <cell r="J153">
            <v>2.0511574074074074E-2</v>
          </cell>
          <cell r="K153">
            <v>22</v>
          </cell>
        </row>
        <row r="154">
          <cell r="B154" t="str">
            <v>Федечев Виктор</v>
          </cell>
          <cell r="C154" t="str">
            <v>Тринта</v>
          </cell>
          <cell r="D154">
            <v>312</v>
          </cell>
          <cell r="E154">
            <v>2002</v>
          </cell>
          <cell r="F154">
            <v>4.0057870370370377E-3</v>
          </cell>
          <cell r="G154">
            <v>8.0798611111111106E-3</v>
          </cell>
          <cell r="H154">
            <v>1.221412037037037E-2</v>
          </cell>
          <cell r="I154">
            <v>1.6430555555555556E-2</v>
          </cell>
          <cell r="J154">
            <v>2.0651620370370372E-2</v>
          </cell>
          <cell r="K154">
            <v>21</v>
          </cell>
        </row>
        <row r="155">
          <cell r="B155" t="str">
            <v>Новоселов Денис</v>
          </cell>
          <cell r="C155" t="str">
            <v>Скопин</v>
          </cell>
          <cell r="D155">
            <v>326</v>
          </cell>
          <cell r="E155">
            <v>2002</v>
          </cell>
          <cell r="F155">
            <v>4.1111111111111114E-3</v>
          </cell>
          <cell r="G155">
            <v>8.3958333333333333E-3</v>
          </cell>
          <cell r="H155">
            <v>1.2634259259259257E-2</v>
          </cell>
          <cell r="I155">
            <v>1.711574074074074E-2</v>
          </cell>
          <cell r="J155">
            <v>2.148148148148148E-2</v>
          </cell>
          <cell r="K155">
            <v>20</v>
          </cell>
        </row>
        <row r="156">
          <cell r="B156" t="str">
            <v>Савичев Максим</v>
          </cell>
          <cell r="C156" t="str">
            <v>"ДЮСШ ""Ника"""</v>
          </cell>
          <cell r="D156">
            <v>320</v>
          </cell>
          <cell r="E156">
            <v>2002</v>
          </cell>
          <cell r="F156">
            <v>4.0891203703703706E-3</v>
          </cell>
          <cell r="G156">
            <v>8.4317129629629638E-3</v>
          </cell>
          <cell r="H156">
            <v>1.2700231481481481E-2</v>
          </cell>
          <cell r="I156">
            <v>1.7148148148148148E-2</v>
          </cell>
          <cell r="J156">
            <v>2.1674768518518517E-2</v>
          </cell>
          <cell r="K156">
            <v>19</v>
          </cell>
        </row>
        <row r="157">
          <cell r="B157" t="str">
            <v>Боронников Александр</v>
          </cell>
          <cell r="C157" t="str">
            <v>СДЮСШОР Вымпел</v>
          </cell>
          <cell r="D157">
            <v>319</v>
          </cell>
          <cell r="E157">
            <v>2001</v>
          </cell>
          <cell r="F157">
            <v>4.193287037037037E-3</v>
          </cell>
          <cell r="G157">
            <v>8.594907407407407E-3</v>
          </cell>
          <cell r="H157">
            <v>1.2980324074074075E-2</v>
          </cell>
          <cell r="I157">
            <v>1.7490740740740741E-2</v>
          </cell>
          <cell r="J157">
            <v>2.1943287037037035E-2</v>
          </cell>
          <cell r="K157">
            <v>18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 КМ"/>
      <sheetName val="12 КМ"/>
      <sheetName val="24 КМ"/>
    </sheetNames>
    <sheetDataSet>
      <sheetData sheetId="0">
        <row r="15">
          <cell r="D15" t="str">
            <v>Дроздов Даниил</v>
          </cell>
          <cell r="E15">
            <v>2007</v>
          </cell>
          <cell r="F15" t="str">
            <v>Купавинский Лыжный к</v>
          </cell>
          <cell r="G15">
            <v>1.057175925925926E-2</v>
          </cell>
          <cell r="H15">
            <v>0</v>
          </cell>
          <cell r="I15">
            <v>33</v>
          </cell>
        </row>
        <row r="16">
          <cell r="D16" t="str">
            <v>Гончарук Денис</v>
          </cell>
          <cell r="E16">
            <v>2007</v>
          </cell>
          <cell r="F16" t="str">
            <v>ДЮСШ Краснознаменск</v>
          </cell>
          <cell r="G16">
            <v>1.0831018518518518E-2</v>
          </cell>
          <cell r="H16" t="str">
            <v>+00:22,4</v>
          </cell>
          <cell r="I16">
            <v>31</v>
          </cell>
        </row>
        <row r="17">
          <cell r="D17" t="str">
            <v>Трофименко Никита</v>
          </cell>
          <cell r="E17">
            <v>2007</v>
          </cell>
          <cell r="F17" t="str">
            <v>ДЮСШ Краснознаменск</v>
          </cell>
          <cell r="G17">
            <v>1.0859953703703705E-2</v>
          </cell>
          <cell r="H17" t="str">
            <v>+00:24,9</v>
          </cell>
          <cell r="I17">
            <v>29</v>
          </cell>
        </row>
        <row r="18">
          <cell r="D18" t="str">
            <v>Карамнов Никита</v>
          </cell>
          <cell r="E18">
            <v>2007</v>
          </cell>
          <cell r="F18" t="str">
            <v>СШОР 43</v>
          </cell>
          <cell r="G18">
            <v>1.1023148148148148E-2</v>
          </cell>
          <cell r="H18" t="str">
            <v>+00:39,0</v>
          </cell>
          <cell r="I18">
            <v>27</v>
          </cell>
        </row>
        <row r="19">
          <cell r="D19" t="str">
            <v>Легков Петр</v>
          </cell>
          <cell r="E19">
            <v>2010</v>
          </cell>
          <cell r="F19" t="str">
            <v>Юность Москвы, Спарт</v>
          </cell>
          <cell r="G19">
            <v>1.1208333333333334E-2</v>
          </cell>
          <cell r="H19" t="str">
            <v>+00:55,0</v>
          </cell>
          <cell r="I19">
            <v>26</v>
          </cell>
        </row>
        <row r="20">
          <cell r="D20" t="str">
            <v>Сивков Алексей</v>
          </cell>
          <cell r="E20">
            <v>2008</v>
          </cell>
          <cell r="F20" t="str">
            <v>ЮНЫЙ ЛЫЖНИК</v>
          </cell>
          <cell r="G20">
            <v>1.128587962962963E-2</v>
          </cell>
          <cell r="H20" t="str">
            <v>+01:01,7</v>
          </cell>
          <cell r="I20">
            <v>25</v>
          </cell>
        </row>
        <row r="21">
          <cell r="D21" t="str">
            <v>Дубнов Александр</v>
          </cell>
          <cell r="E21">
            <v>2008</v>
          </cell>
          <cell r="F21" t="str">
            <v>ДЮСШ Краснознаменск</v>
          </cell>
          <cell r="G21">
            <v>1.1695601851851851E-2</v>
          </cell>
          <cell r="H21" t="str">
            <v>+01:37,1</v>
          </cell>
          <cell r="I21">
            <v>24</v>
          </cell>
        </row>
        <row r="22">
          <cell r="D22" t="str">
            <v>Березин Александр</v>
          </cell>
          <cell r="E22">
            <v>2009</v>
          </cell>
          <cell r="F22" t="str">
            <v>Москва</v>
          </cell>
          <cell r="G22">
            <v>1.1958333333333333E-2</v>
          </cell>
          <cell r="H22" t="str">
            <v>+01:59,8</v>
          </cell>
          <cell r="I22">
            <v>23</v>
          </cell>
        </row>
        <row r="23">
          <cell r="D23" t="str">
            <v>Валуев Влад</v>
          </cell>
          <cell r="E23">
            <v>2008</v>
          </cell>
          <cell r="F23" t="str">
            <v>Кольчугино</v>
          </cell>
          <cell r="G23">
            <v>1.2427083333333333E-2</v>
          </cell>
          <cell r="H23" t="str">
            <v>+02:40,3</v>
          </cell>
          <cell r="I23">
            <v>22</v>
          </cell>
        </row>
        <row r="24">
          <cell r="D24" t="str">
            <v>Хомяков Илья</v>
          </cell>
          <cell r="E24">
            <v>2008</v>
          </cell>
          <cell r="F24" t="str">
            <v>Самбо-70</v>
          </cell>
          <cell r="G24">
            <v>1.2462962962962962E-2</v>
          </cell>
          <cell r="H24" t="str">
            <v>+02:43,4</v>
          </cell>
          <cell r="I24">
            <v>21</v>
          </cell>
        </row>
        <row r="25">
          <cell r="D25" t="str">
            <v>Мироненко даниил</v>
          </cell>
          <cell r="E25">
            <v>2007</v>
          </cell>
          <cell r="F25" t="str">
            <v>СШОР111/Зеленоград</v>
          </cell>
          <cell r="G25">
            <v>1.3516203703703704E-2</v>
          </cell>
          <cell r="H25" t="str">
            <v>+04:14,4</v>
          </cell>
          <cell r="I25">
            <v>20</v>
          </cell>
        </row>
        <row r="26">
          <cell r="D26" t="str">
            <v>Сластин Николай</v>
          </cell>
          <cell r="E26">
            <v>2008</v>
          </cell>
          <cell r="F26" t="str">
            <v>"ЛК ""Лидер"" Домоде</v>
          </cell>
          <cell r="G26">
            <v>1.3655092592592594E-2</v>
          </cell>
          <cell r="H26" t="str">
            <v>+04:26,4</v>
          </cell>
          <cell r="I26">
            <v>19</v>
          </cell>
        </row>
        <row r="27">
          <cell r="D27" t="str">
            <v>Картавкин Степан</v>
          </cell>
          <cell r="E27">
            <v>2009</v>
          </cell>
          <cell r="F27" t="str">
            <v>ДЮСШ Кольчугино</v>
          </cell>
          <cell r="G27">
            <v>1.3856481481481482E-2</v>
          </cell>
          <cell r="H27" t="str">
            <v>+04:43,8</v>
          </cell>
          <cell r="I27">
            <v>18</v>
          </cell>
        </row>
        <row r="28">
          <cell r="D28" t="str">
            <v>Разин Андрей</v>
          </cell>
          <cell r="E28">
            <v>2010</v>
          </cell>
          <cell r="F28" t="str">
            <v>Самбо-70</v>
          </cell>
          <cell r="G28">
            <v>1.5282407407407409E-2</v>
          </cell>
          <cell r="H28" t="str">
            <v>+06:47,0</v>
          </cell>
          <cell r="I28">
            <v>17</v>
          </cell>
        </row>
        <row r="29">
          <cell r="D29" t="str">
            <v>Федотов Максим</v>
          </cell>
          <cell r="E29">
            <v>2009</v>
          </cell>
          <cell r="F29" t="str">
            <v>Трудовые резервы/Мос</v>
          </cell>
          <cell r="G29">
            <v>1.5378472222222222E-2</v>
          </cell>
          <cell r="H29" t="str">
            <v>+06:55,3</v>
          </cell>
          <cell r="I29">
            <v>16</v>
          </cell>
        </row>
        <row r="30">
          <cell r="D30" t="str">
            <v>Завалов Максим</v>
          </cell>
          <cell r="E30">
            <v>2007</v>
          </cell>
          <cell r="F30" t="str">
            <v>Москва</v>
          </cell>
          <cell r="G30">
            <v>1.5824074074074074E-2</v>
          </cell>
          <cell r="H30" t="str">
            <v>+07:33,8</v>
          </cell>
          <cell r="I30">
            <v>15</v>
          </cell>
        </row>
        <row r="31">
          <cell r="D31" t="str">
            <v>Абросимов Кирилл</v>
          </cell>
          <cell r="E31">
            <v>2007</v>
          </cell>
          <cell r="F31" t="str">
            <v>ДЮСШ Краснознаменск</v>
          </cell>
          <cell r="G31">
            <v>1.6550925925925924E-2</v>
          </cell>
          <cell r="H31" t="str">
            <v>+08:36,6</v>
          </cell>
          <cell r="I31">
            <v>14</v>
          </cell>
        </row>
        <row r="32">
          <cell r="D32" t="str">
            <v>Колодинский Андрей</v>
          </cell>
          <cell r="E32">
            <v>2008</v>
          </cell>
          <cell r="F32" t="str">
            <v>ДЮСШ Кольчугино</v>
          </cell>
          <cell r="G32">
            <v>1.790162037037037E-2</v>
          </cell>
          <cell r="H32" t="str">
            <v>+10:33,3</v>
          </cell>
          <cell r="I32">
            <v>13</v>
          </cell>
        </row>
        <row r="33">
          <cell r="D33" t="str">
            <v>Дроздов Алексей</v>
          </cell>
          <cell r="E33">
            <v>2007</v>
          </cell>
          <cell r="F33" t="str">
            <v>"Лыжный клуб ""Ново-</v>
          </cell>
          <cell r="G33">
            <v>1.891550925925926E-2</v>
          </cell>
          <cell r="H33" t="str">
            <v>+12:00,9</v>
          </cell>
          <cell r="I33">
            <v>12</v>
          </cell>
        </row>
        <row r="34">
          <cell r="D34" t="str">
            <v>Ручейков Георгий</v>
          </cell>
          <cell r="E34">
            <v>2011</v>
          </cell>
          <cell r="F34" t="str">
            <v>U SKATE, Москва</v>
          </cell>
          <cell r="G34">
            <v>1.9645833333333331E-2</v>
          </cell>
          <cell r="H34" t="str">
            <v>+13:04,0</v>
          </cell>
          <cell r="I34" t="str">
            <v>-</v>
          </cell>
        </row>
        <row r="35">
          <cell r="D35" t="str">
            <v>Антонюк Дмитрий</v>
          </cell>
          <cell r="E35">
            <v>2008</v>
          </cell>
          <cell r="F35" t="str">
            <v>"Лыжный клуб ""Ново-</v>
          </cell>
          <cell r="G35">
            <v>1.9924768518518519E-2</v>
          </cell>
          <cell r="H35" t="str">
            <v>+13:28,1</v>
          </cell>
          <cell r="I35">
            <v>11</v>
          </cell>
        </row>
        <row r="36">
          <cell r="D36" t="str">
            <v>Павлов Кирилл</v>
          </cell>
          <cell r="E36">
            <v>2009</v>
          </cell>
          <cell r="F36" t="str">
            <v>"Лыжный клую ""Ново-</v>
          </cell>
          <cell r="G36">
            <v>2.062962962962963E-2</v>
          </cell>
          <cell r="H36" t="str">
            <v>+14:29,0</v>
          </cell>
          <cell r="I36">
            <v>10</v>
          </cell>
        </row>
        <row r="37">
          <cell r="D37" t="str">
            <v>Гадалов Иван</v>
          </cell>
          <cell r="E37">
            <v>2008</v>
          </cell>
          <cell r="F37" t="str">
            <v>Кольчугино</v>
          </cell>
          <cell r="G37">
            <v>2.0870370370370372E-2</v>
          </cell>
          <cell r="H37" t="str">
            <v>+14:49,8</v>
          </cell>
          <cell r="I37">
            <v>9</v>
          </cell>
        </row>
        <row r="38">
          <cell r="D38" t="str">
            <v>Антонюк Денис</v>
          </cell>
          <cell r="E38">
            <v>2009</v>
          </cell>
          <cell r="F38" t="str">
            <v>"Лыжный клуб ""Ново-</v>
          </cell>
          <cell r="G38">
            <v>2.2369212962962962E-2</v>
          </cell>
          <cell r="H38" t="str">
            <v>+16:59,3</v>
          </cell>
          <cell r="I38">
            <v>8</v>
          </cell>
        </row>
        <row r="39">
          <cell r="D39" t="str">
            <v>Некрасов Иван</v>
          </cell>
          <cell r="E39">
            <v>2010</v>
          </cell>
          <cell r="F39" t="str">
            <v>"Лыжный клуб ""Ново-</v>
          </cell>
          <cell r="G39">
            <v>2.3734953703703706E-2</v>
          </cell>
          <cell r="H39" t="str">
            <v>+18:57,3</v>
          </cell>
          <cell r="I39">
            <v>7</v>
          </cell>
        </row>
        <row r="40">
          <cell r="D40" t="str">
            <v>Арих Павел</v>
          </cell>
          <cell r="E40">
            <v>2009</v>
          </cell>
          <cell r="F40" t="str">
            <v>"Лыжный клуб ""Ново-</v>
          </cell>
          <cell r="G40">
            <v>2.6083333333333333E-2</v>
          </cell>
          <cell r="H40" t="str">
            <v>+22:20,2</v>
          </cell>
          <cell r="I40">
            <v>6</v>
          </cell>
        </row>
        <row r="44">
          <cell r="D44" t="str">
            <v>Тихомирова Ариадна</v>
          </cell>
          <cell r="E44">
            <v>2007</v>
          </cell>
          <cell r="F44" t="str">
            <v>СШ по ЗВС Химки</v>
          </cell>
          <cell r="G44">
            <v>1.1239583333333332E-2</v>
          </cell>
          <cell r="H44" t="str">
            <v>+00:35,9</v>
          </cell>
          <cell r="I44">
            <v>33</v>
          </cell>
        </row>
        <row r="45">
          <cell r="D45" t="str">
            <v>Широкова Александра</v>
          </cell>
          <cell r="E45">
            <v>2007</v>
          </cell>
          <cell r="F45" t="str">
            <v>Трудовые резервы</v>
          </cell>
          <cell r="G45">
            <v>1.1384259259259261E-2</v>
          </cell>
          <cell r="H45" t="str">
            <v>+00:48,4</v>
          </cell>
          <cell r="I45">
            <v>31</v>
          </cell>
        </row>
        <row r="46">
          <cell r="D46" t="str">
            <v>Ларионова Елизавета</v>
          </cell>
          <cell r="E46">
            <v>2007</v>
          </cell>
          <cell r="F46" t="str">
            <v>ДЮСШ КРАСНОЗНАМЕНСК</v>
          </cell>
          <cell r="G46">
            <v>1.1482638888888889E-2</v>
          </cell>
          <cell r="H46" t="str">
            <v>+00:56,9</v>
          </cell>
          <cell r="I46">
            <v>29</v>
          </cell>
        </row>
        <row r="47">
          <cell r="D47" t="str">
            <v>Мурзакова Анастасия</v>
          </cell>
          <cell r="E47">
            <v>2009</v>
          </cell>
          <cell r="F47" t="str">
            <v>ДЮСШ Кольчугино</v>
          </cell>
          <cell r="G47">
            <v>1.2405092592592593E-2</v>
          </cell>
          <cell r="H47" t="str">
            <v>+02:16,6</v>
          </cell>
          <cell r="I47">
            <v>27</v>
          </cell>
        </row>
        <row r="48">
          <cell r="D48" t="str">
            <v>Ручейкова Маргарита</v>
          </cell>
          <cell r="E48">
            <v>2009</v>
          </cell>
          <cell r="F48" t="str">
            <v>U SKATE, Москва</v>
          </cell>
          <cell r="G48">
            <v>1.2701388888888889E-2</v>
          </cell>
          <cell r="H48" t="str">
            <v>+02:42,2</v>
          </cell>
          <cell r="I48" t="str">
            <v>-</v>
          </cell>
        </row>
        <row r="49">
          <cell r="D49" t="str">
            <v>Завалина Мария</v>
          </cell>
          <cell r="E49">
            <v>2008</v>
          </cell>
          <cell r="F49" t="str">
            <v>ДЮСШ Кольчугино</v>
          </cell>
          <cell r="G49">
            <v>1.2940972222222224E-2</v>
          </cell>
          <cell r="H49" t="str">
            <v>+03:02,9</v>
          </cell>
          <cell r="I49">
            <v>26</v>
          </cell>
        </row>
        <row r="50">
          <cell r="D50" t="str">
            <v>Тютина Варвара</v>
          </cell>
          <cell r="E50">
            <v>2009</v>
          </cell>
          <cell r="F50" t="str">
            <v>Трудовые резервы</v>
          </cell>
          <cell r="G50">
            <v>1.3079861111111112E-2</v>
          </cell>
          <cell r="H50" t="str">
            <v>+03:14,9</v>
          </cell>
          <cell r="I50">
            <v>25</v>
          </cell>
        </row>
        <row r="51">
          <cell r="D51" t="str">
            <v>Ладыгина Ксения</v>
          </cell>
          <cell r="E51">
            <v>2008</v>
          </cell>
          <cell r="F51" t="str">
            <v>г. Касимов / Рязанск</v>
          </cell>
          <cell r="G51">
            <v>1.3199074074074073E-2</v>
          </cell>
          <cell r="H51" t="str">
            <v>+03:25,2</v>
          </cell>
          <cell r="I51">
            <v>24</v>
          </cell>
        </row>
        <row r="52">
          <cell r="D52" t="str">
            <v>Кравченко Таисия</v>
          </cell>
          <cell r="E52">
            <v>2007</v>
          </cell>
          <cell r="F52" t="str">
            <v>Трудовые резервы</v>
          </cell>
          <cell r="G52">
            <v>1.3267361111111112E-2</v>
          </cell>
          <cell r="H52" t="str">
            <v>+03:31,1</v>
          </cell>
          <cell r="I52">
            <v>23</v>
          </cell>
        </row>
        <row r="53">
          <cell r="D53" t="str">
            <v>Мухаметова Алина</v>
          </cell>
          <cell r="E53">
            <v>2008</v>
          </cell>
          <cell r="F53" t="str">
            <v>Трудовые резервы</v>
          </cell>
          <cell r="G53">
            <v>1.3601851851851851E-2</v>
          </cell>
          <cell r="H53" t="str">
            <v>+04:00,0</v>
          </cell>
          <cell r="I53">
            <v>22</v>
          </cell>
        </row>
        <row r="54">
          <cell r="D54" t="str">
            <v>Рогачкова Анна</v>
          </cell>
          <cell r="E54">
            <v>2007</v>
          </cell>
          <cell r="F54" t="str">
            <v>Самбо-70, Москва</v>
          </cell>
          <cell r="G54">
            <v>1.4180555555555557E-2</v>
          </cell>
          <cell r="H54" t="str">
            <v>+04:50,0</v>
          </cell>
          <cell r="I54">
            <v>21</v>
          </cell>
        </row>
        <row r="55">
          <cell r="D55" t="str">
            <v>Кириллова Арина</v>
          </cell>
          <cell r="E55">
            <v>2007</v>
          </cell>
          <cell r="F55" t="str">
            <v>ДСЮШ г. Кольчугино</v>
          </cell>
          <cell r="G55">
            <v>1.6277777777777776E-2</v>
          </cell>
          <cell r="H55" t="str">
            <v>+07:51,2</v>
          </cell>
          <cell r="I55">
            <v>20</v>
          </cell>
        </row>
        <row r="57">
          <cell r="D57" t="str">
            <v>Барабаш Мария</v>
          </cell>
          <cell r="E57">
            <v>2005</v>
          </cell>
          <cell r="F57" t="str">
            <v>Самбо-70</v>
          </cell>
          <cell r="G57">
            <v>1.0659722222222221E-2</v>
          </cell>
          <cell r="H57">
            <v>0</v>
          </cell>
          <cell r="I57">
            <v>33</v>
          </cell>
        </row>
        <row r="58">
          <cell r="D58" t="str">
            <v>Хвостова Софья</v>
          </cell>
          <cell r="E58">
            <v>2005</v>
          </cell>
          <cell r="F58" t="str">
            <v>СШОР 111  Фок Лотос</v>
          </cell>
          <cell r="G58">
            <v>1.0828703703703703E-2</v>
          </cell>
          <cell r="H58" t="str">
            <v>+00:14,6</v>
          </cell>
          <cell r="I58">
            <v>31</v>
          </cell>
        </row>
        <row r="59">
          <cell r="D59" t="str">
            <v>Миронова Екатерина</v>
          </cell>
          <cell r="E59">
            <v>2005</v>
          </cell>
          <cell r="F59" t="str">
            <v>ДЮСШ Кольчугино</v>
          </cell>
          <cell r="G59">
            <v>1.0831018518518518E-2</v>
          </cell>
          <cell r="H59" t="str">
            <v>+00:14,8</v>
          </cell>
          <cell r="I59">
            <v>29</v>
          </cell>
        </row>
        <row r="60">
          <cell r="D60" t="str">
            <v>Заночуева Мария</v>
          </cell>
          <cell r="E60">
            <v>2005</v>
          </cell>
          <cell r="F60" t="str">
            <v>ЮНЫЙ ЛЫЖНИК</v>
          </cell>
          <cell r="G60">
            <v>1.1033564814814815E-2</v>
          </cell>
          <cell r="H60" t="str">
            <v>+00:32,3</v>
          </cell>
          <cell r="I60">
            <v>27</v>
          </cell>
        </row>
        <row r="61">
          <cell r="D61" t="str">
            <v>Мазняк Милана</v>
          </cell>
          <cell r="E61">
            <v>2005</v>
          </cell>
          <cell r="F61" t="str">
            <v>Тушино 101</v>
          </cell>
          <cell r="G61">
            <v>1.1278935185185185E-2</v>
          </cell>
          <cell r="H61" t="str">
            <v>+00:53,5</v>
          </cell>
          <cell r="I61">
            <v>26</v>
          </cell>
        </row>
        <row r="62">
          <cell r="D62" t="str">
            <v>Баскакова Яна</v>
          </cell>
          <cell r="E62">
            <v>2006</v>
          </cell>
          <cell r="F62" t="str">
            <v>Трудовые резервы</v>
          </cell>
          <cell r="G62">
            <v>1.1493055555555555E-2</v>
          </cell>
          <cell r="H62" t="str">
            <v>+01:12,0</v>
          </cell>
          <cell r="I62">
            <v>25</v>
          </cell>
        </row>
        <row r="63">
          <cell r="D63" t="str">
            <v>Свинцова Александра</v>
          </cell>
          <cell r="E63">
            <v>2006</v>
          </cell>
          <cell r="F63" t="str">
            <v>Школа 111, Зеленогра</v>
          </cell>
          <cell r="G63">
            <v>1.1565972222222222E-2</v>
          </cell>
          <cell r="H63" t="str">
            <v>+01:18,3</v>
          </cell>
          <cell r="I63">
            <v>24</v>
          </cell>
        </row>
        <row r="64">
          <cell r="D64" t="str">
            <v>Галанова Анна</v>
          </cell>
          <cell r="E64">
            <v>2005</v>
          </cell>
          <cell r="F64" t="str">
            <v>Краснознаменск</v>
          </cell>
          <cell r="G64">
            <v>1.1628472222222222E-2</v>
          </cell>
          <cell r="H64" t="str">
            <v>+01:23,7</v>
          </cell>
          <cell r="I64">
            <v>23</v>
          </cell>
        </row>
        <row r="65">
          <cell r="D65" t="str">
            <v>Хорольская Лада</v>
          </cell>
          <cell r="E65">
            <v>2006</v>
          </cell>
          <cell r="F65" t="str">
            <v>Трудовые резервы</v>
          </cell>
          <cell r="G65">
            <v>1.1846064814814814E-2</v>
          </cell>
          <cell r="H65" t="str">
            <v>+01:42,5</v>
          </cell>
          <cell r="I65">
            <v>22</v>
          </cell>
        </row>
        <row r="66">
          <cell r="D66" t="str">
            <v>Фролова Вероника</v>
          </cell>
          <cell r="E66">
            <v>2005</v>
          </cell>
          <cell r="F66" t="str">
            <v>МБУО КДЮСШ по биатло</v>
          </cell>
          <cell r="G66">
            <v>1.2806712962962962E-2</v>
          </cell>
          <cell r="H66" t="str">
            <v>+03:05,5</v>
          </cell>
          <cell r="I66">
            <v>21</v>
          </cell>
        </row>
        <row r="67">
          <cell r="D67" t="str">
            <v>Крот Екатерина</v>
          </cell>
          <cell r="E67">
            <v>2005</v>
          </cell>
          <cell r="F67" t="str">
            <v>ДЮСШ г. Краснознамен</v>
          </cell>
          <cell r="G67">
            <v>1.3114583333333334E-2</v>
          </cell>
          <cell r="H67" t="str">
            <v>+03:32,1</v>
          </cell>
          <cell r="I67">
            <v>20</v>
          </cell>
        </row>
        <row r="68">
          <cell r="D68" t="str">
            <v>Саблина Екатерина</v>
          </cell>
          <cell r="E68">
            <v>2006</v>
          </cell>
          <cell r="F68" t="str">
            <v>ДЮСШ Краснознаменск</v>
          </cell>
          <cell r="G68">
            <v>1.3900462962962962E-2</v>
          </cell>
          <cell r="H68" t="str">
            <v>+04:40,0</v>
          </cell>
          <cell r="I68">
            <v>19</v>
          </cell>
        </row>
        <row r="69">
          <cell r="D69" t="str">
            <v>Бардакова Ульяна</v>
          </cell>
          <cell r="E69">
            <v>2006</v>
          </cell>
          <cell r="F69" t="str">
            <v>ДЮСШ/Кольчугино</v>
          </cell>
          <cell r="G69">
            <v>1.6787037037037034E-2</v>
          </cell>
          <cell r="H69" t="str">
            <v>+08:49,4</v>
          </cell>
          <cell r="I69">
            <v>18</v>
          </cell>
        </row>
        <row r="71">
          <cell r="D71" t="str">
            <v>Мамичев Вячеслав</v>
          </cell>
          <cell r="E71">
            <v>2005</v>
          </cell>
          <cell r="F71" t="str">
            <v>ДЮСШ Краснознаменск</v>
          </cell>
          <cell r="G71">
            <v>9.3784722222222238E-3</v>
          </cell>
          <cell r="H71">
            <v>0</v>
          </cell>
          <cell r="I71">
            <v>33</v>
          </cell>
        </row>
        <row r="72">
          <cell r="D72" t="str">
            <v>Иванов Юрий</v>
          </cell>
          <cell r="E72">
            <v>2005</v>
          </cell>
          <cell r="F72" t="str">
            <v>ДЮСШ Краснознаменск</v>
          </cell>
          <cell r="G72">
            <v>9.3842592592592606E-3</v>
          </cell>
          <cell r="H72" t="str">
            <v>+00:00,5</v>
          </cell>
          <cell r="I72">
            <v>31</v>
          </cell>
        </row>
        <row r="73">
          <cell r="D73" t="str">
            <v>Кукушкин Никита</v>
          </cell>
          <cell r="E73">
            <v>2005</v>
          </cell>
          <cell r="F73" t="str">
            <v>ДЮСШ Краснознаменск</v>
          </cell>
          <cell r="G73">
            <v>9.4583333333333325E-3</v>
          </cell>
          <cell r="H73" t="str">
            <v>+00:06,9</v>
          </cell>
          <cell r="I73">
            <v>29</v>
          </cell>
        </row>
        <row r="74">
          <cell r="D74" t="str">
            <v>Зейналов Натик</v>
          </cell>
          <cell r="E74">
            <v>2005</v>
          </cell>
          <cell r="F74" t="str">
            <v>самбо-70</v>
          </cell>
          <cell r="G74">
            <v>9.5752314814814814E-3</v>
          </cell>
          <cell r="H74" t="str">
            <v>+00:17,0</v>
          </cell>
          <cell r="I74">
            <v>27</v>
          </cell>
        </row>
        <row r="75">
          <cell r="D75" t="str">
            <v>Пискунов Артём</v>
          </cell>
          <cell r="E75">
            <v>2005</v>
          </cell>
          <cell r="F75" t="str">
            <v>Школа 2045/ СШОР 111</v>
          </cell>
          <cell r="G75">
            <v>9.7476851851851856E-3</v>
          </cell>
          <cell r="H75" t="str">
            <v>+00:31,9</v>
          </cell>
          <cell r="I75">
            <v>26</v>
          </cell>
        </row>
        <row r="76">
          <cell r="D76" t="str">
            <v>Забродин Кирилл</v>
          </cell>
          <cell r="E76">
            <v>2006</v>
          </cell>
          <cell r="F76" t="str">
            <v>ДЮСШ Кольчугино</v>
          </cell>
          <cell r="G76">
            <v>9.8842592592592576E-3</v>
          </cell>
          <cell r="H76" t="str">
            <v>+00:43,7</v>
          </cell>
          <cell r="I76">
            <v>25</v>
          </cell>
        </row>
        <row r="77">
          <cell r="D77" t="str">
            <v>Федорченко Фёдор</v>
          </cell>
          <cell r="E77">
            <v>2006</v>
          </cell>
          <cell r="F77" t="str">
            <v>ЮНЫЙ ЛЫЖНИК</v>
          </cell>
          <cell r="G77">
            <v>9.8865740740740737E-3</v>
          </cell>
          <cell r="H77" t="str">
            <v>+00:43,9</v>
          </cell>
          <cell r="I77">
            <v>24</v>
          </cell>
        </row>
        <row r="78">
          <cell r="D78" t="str">
            <v>Костельный Савелий</v>
          </cell>
          <cell r="E78">
            <v>2006</v>
          </cell>
          <cell r="F78" t="str">
            <v>Сдюсшор ногинск</v>
          </cell>
          <cell r="G78">
            <v>9.8935185185185185E-3</v>
          </cell>
          <cell r="H78" t="str">
            <v>+00:44,5</v>
          </cell>
          <cell r="I78">
            <v>23</v>
          </cell>
        </row>
        <row r="79">
          <cell r="D79" t="str">
            <v>Ефанов Иван</v>
          </cell>
          <cell r="E79">
            <v>2005</v>
          </cell>
          <cell r="F79" t="str">
            <v>СШОР Спартак/Москва</v>
          </cell>
          <cell r="G79">
            <v>9.9328703703703697E-3</v>
          </cell>
          <cell r="H79" t="str">
            <v>+00:47,9</v>
          </cell>
          <cell r="I79">
            <v>22</v>
          </cell>
        </row>
        <row r="80">
          <cell r="D80" t="str">
            <v>Сонин Михаил</v>
          </cell>
          <cell r="E80">
            <v>2006</v>
          </cell>
          <cell r="F80" t="str">
            <v>ДЮСШ Краснознаменск</v>
          </cell>
          <cell r="G80">
            <v>1.0002314814814815E-2</v>
          </cell>
          <cell r="H80" t="str">
            <v>+00:53,9</v>
          </cell>
          <cell r="I80">
            <v>21</v>
          </cell>
        </row>
        <row r="81">
          <cell r="D81" t="str">
            <v>Бутрим Мираслав</v>
          </cell>
          <cell r="E81">
            <v>2005</v>
          </cell>
          <cell r="F81" t="str">
            <v>ДЮСШ Краснознаменск</v>
          </cell>
          <cell r="G81">
            <v>1.0015046296296296E-2</v>
          </cell>
          <cell r="H81" t="str">
            <v>+00:55,0</v>
          </cell>
          <cell r="I81">
            <v>20</v>
          </cell>
        </row>
        <row r="82">
          <cell r="D82" t="str">
            <v>Гребенщиков Иван</v>
          </cell>
          <cell r="E82">
            <v>2006</v>
          </cell>
          <cell r="F82" t="str">
            <v>Самбо-70</v>
          </cell>
          <cell r="G82">
            <v>1.0030092592592592E-2</v>
          </cell>
          <cell r="H82" t="str">
            <v>+00:56,3</v>
          </cell>
          <cell r="I82">
            <v>19</v>
          </cell>
        </row>
        <row r="83">
          <cell r="D83" t="str">
            <v>Котиков Илья</v>
          </cell>
          <cell r="E83">
            <v>2005</v>
          </cell>
          <cell r="F83" t="str">
            <v>ДЮСШ Кольчугино</v>
          </cell>
          <cell r="G83">
            <v>1.0067129629629629E-2</v>
          </cell>
          <cell r="H83" t="str">
            <v>+00:59,5</v>
          </cell>
          <cell r="I83">
            <v>18</v>
          </cell>
        </row>
        <row r="84">
          <cell r="D84" t="str">
            <v>Скрябин Михаил</v>
          </cell>
          <cell r="E84">
            <v>2005</v>
          </cell>
          <cell r="F84" t="str">
            <v>ДЮСШ Краснознаменск</v>
          </cell>
          <cell r="G84">
            <v>1.0070601851851853E-2</v>
          </cell>
          <cell r="H84" t="str">
            <v>+00:59,8</v>
          </cell>
          <cell r="I84">
            <v>17</v>
          </cell>
        </row>
        <row r="85">
          <cell r="D85" t="str">
            <v>Котлов Константин</v>
          </cell>
          <cell r="E85">
            <v>2005</v>
          </cell>
          <cell r="F85" t="str">
            <v>СШ 93 на Можайке</v>
          </cell>
          <cell r="G85">
            <v>1.0643518518518517E-2</v>
          </cell>
          <cell r="H85" t="str">
            <v>+01:49,3</v>
          </cell>
          <cell r="I85">
            <v>16</v>
          </cell>
        </row>
        <row r="86">
          <cell r="D86" t="str">
            <v>Иванов Пётр</v>
          </cell>
          <cell r="E86">
            <v>2005</v>
          </cell>
          <cell r="F86" t="str">
            <v>ДЮСШ Краснознаменск</v>
          </cell>
          <cell r="G86">
            <v>1.0800925925925924E-2</v>
          </cell>
          <cell r="H86" t="str">
            <v>+02:02,9</v>
          </cell>
          <cell r="I86">
            <v>15</v>
          </cell>
        </row>
        <row r="87">
          <cell r="D87" t="str">
            <v>Заводнов Артём</v>
          </cell>
          <cell r="E87">
            <v>2006</v>
          </cell>
          <cell r="F87" t="str">
            <v>ЮНЫЙ ЛЫЖНИК</v>
          </cell>
          <cell r="G87">
            <v>1.0831018518518518E-2</v>
          </cell>
          <cell r="H87" t="str">
            <v>+02:05,5</v>
          </cell>
          <cell r="I87">
            <v>14</v>
          </cell>
        </row>
        <row r="88">
          <cell r="D88" t="str">
            <v>Новосёлов Денис</v>
          </cell>
          <cell r="E88">
            <v>2006</v>
          </cell>
          <cell r="F88" t="str">
            <v>ЮНЫЙ ЛЫЖНИК</v>
          </cell>
          <cell r="G88">
            <v>1.0863425925925924E-2</v>
          </cell>
          <cell r="H88" t="str">
            <v>+02:08,3</v>
          </cell>
          <cell r="I88">
            <v>13</v>
          </cell>
        </row>
        <row r="89">
          <cell r="D89" t="str">
            <v>Ефимов Дмитрий</v>
          </cell>
          <cell r="E89">
            <v>2005</v>
          </cell>
          <cell r="F89" t="str">
            <v>ДЮСШ Кольчугино</v>
          </cell>
          <cell r="G89">
            <v>1.1162037037037038E-2</v>
          </cell>
          <cell r="H89" t="str">
            <v>+02:34,1</v>
          </cell>
          <cell r="I89">
            <v>12</v>
          </cell>
        </row>
        <row r="90">
          <cell r="D90" t="str">
            <v>Воронин Егор</v>
          </cell>
          <cell r="E90">
            <v>2005</v>
          </cell>
          <cell r="F90" t="str">
            <v>ДЮСШ Краснознаменск</v>
          </cell>
          <cell r="G90">
            <v>1.2020833333333333E-2</v>
          </cell>
          <cell r="H90" t="str">
            <v>+03:48,3</v>
          </cell>
          <cell r="I90">
            <v>11</v>
          </cell>
        </row>
        <row r="91">
          <cell r="D91" t="str">
            <v>Гаврилов Лев</v>
          </cell>
          <cell r="E91">
            <v>2006</v>
          </cell>
          <cell r="F91" t="str">
            <v>Трудовые резервы/Мос</v>
          </cell>
          <cell r="G91">
            <v>1.2101851851851851E-2</v>
          </cell>
          <cell r="H91" t="str">
            <v>+03:55,3</v>
          </cell>
          <cell r="I91">
            <v>10</v>
          </cell>
        </row>
        <row r="92">
          <cell r="D92" t="str">
            <v>Спиридонов Никита</v>
          </cell>
          <cell r="E92">
            <v>2006</v>
          </cell>
          <cell r="F92" t="str">
            <v>ЮНЫЙ ЛЫЖНИК</v>
          </cell>
          <cell r="G92">
            <v>1.2490740740740741E-2</v>
          </cell>
          <cell r="H92" t="str">
            <v>+04:28,9</v>
          </cell>
          <cell r="I92">
            <v>9</v>
          </cell>
        </row>
        <row r="93">
          <cell r="D93" t="str">
            <v>Пасенко Михаил</v>
          </cell>
          <cell r="E93">
            <v>2005</v>
          </cell>
          <cell r="F93" t="str">
            <v>Коломна</v>
          </cell>
          <cell r="G93">
            <v>1.2516203703703703E-2</v>
          </cell>
          <cell r="H93" t="str">
            <v>+04:31,1</v>
          </cell>
          <cell r="I93">
            <v>8</v>
          </cell>
        </row>
        <row r="94">
          <cell r="D94" t="str">
            <v>Кобелев Валера</v>
          </cell>
          <cell r="E94">
            <v>2005</v>
          </cell>
          <cell r="F94" t="str">
            <v>Дюсша г.Краснознамен</v>
          </cell>
          <cell r="G94">
            <v>1.2581018518518519E-2</v>
          </cell>
          <cell r="H94" t="str">
            <v>+04:36,7</v>
          </cell>
          <cell r="I94">
            <v>7</v>
          </cell>
        </row>
        <row r="95">
          <cell r="D95" t="str">
            <v>Янкавцев Кирилл</v>
          </cell>
          <cell r="E95">
            <v>2006</v>
          </cell>
          <cell r="F95" t="str">
            <v>Трудовые резервы</v>
          </cell>
          <cell r="G95">
            <v>1.2641203703703703E-2</v>
          </cell>
          <cell r="H95" t="str">
            <v>+04:41,9</v>
          </cell>
          <cell r="I95">
            <v>6</v>
          </cell>
        </row>
        <row r="96">
          <cell r="D96" t="str">
            <v>Грибанов александр</v>
          </cell>
          <cell r="E96">
            <v>2006</v>
          </cell>
          <cell r="F96" t="str">
            <v>дюшс Краснознаменск</v>
          </cell>
          <cell r="G96">
            <v>1.2748842592592595E-2</v>
          </cell>
          <cell r="H96" t="str">
            <v>+04:51,2</v>
          </cell>
          <cell r="I96">
            <v>5</v>
          </cell>
        </row>
        <row r="97">
          <cell r="D97" t="str">
            <v>Елисеенко Александр</v>
          </cell>
          <cell r="E97">
            <v>2006</v>
          </cell>
          <cell r="F97" t="str">
            <v>Трудовые резервы/Мос</v>
          </cell>
          <cell r="G97">
            <v>1.3150462962962963E-2</v>
          </cell>
          <cell r="H97" t="str">
            <v>+05:25,9</v>
          </cell>
          <cell r="I97">
            <v>4</v>
          </cell>
        </row>
        <row r="98">
          <cell r="D98" t="str">
            <v>Павлюк Максим</v>
          </cell>
          <cell r="E98">
            <v>2006</v>
          </cell>
          <cell r="F98" t="str">
            <v>ДЮСШ Кольчугино</v>
          </cell>
          <cell r="G98">
            <v>1.6925925925925928E-2</v>
          </cell>
          <cell r="H98" t="str">
            <v>+10:52,1</v>
          </cell>
          <cell r="I98">
            <v>3</v>
          </cell>
        </row>
        <row r="99">
          <cell r="D99" t="str">
            <v>Чадаев Алексей</v>
          </cell>
          <cell r="E99">
            <v>2006</v>
          </cell>
          <cell r="F99" t="str">
            <v>"Лыжный клуб ""Ново-</v>
          </cell>
          <cell r="G99">
            <v>1.7249999999999998E-2</v>
          </cell>
          <cell r="H99" t="str">
            <v>+11:20,1</v>
          </cell>
          <cell r="I99">
            <v>2</v>
          </cell>
        </row>
        <row r="100">
          <cell r="D100" t="str">
            <v>Веселов Даниил</v>
          </cell>
          <cell r="E100">
            <v>2006</v>
          </cell>
          <cell r="F100" t="str">
            <v>"Лыжный клуб ""Ново-</v>
          </cell>
          <cell r="G100">
            <v>2.4614583333333332E-2</v>
          </cell>
          <cell r="H100" t="str">
            <v>+21:56,4</v>
          </cell>
          <cell r="I100">
            <v>1</v>
          </cell>
        </row>
        <row r="102">
          <cell r="D102" t="str">
            <v>Захарова Екатерина</v>
          </cell>
          <cell r="E102">
            <v>2003</v>
          </cell>
          <cell r="F102" t="str">
            <v>Тринта</v>
          </cell>
          <cell r="G102">
            <v>1.0083333333333333E-2</v>
          </cell>
          <cell r="H102">
            <v>0</v>
          </cell>
          <cell r="I102">
            <v>33</v>
          </cell>
        </row>
        <row r="103">
          <cell r="D103" t="str">
            <v>Драчук Елизавета</v>
          </cell>
          <cell r="E103">
            <v>2004</v>
          </cell>
          <cell r="F103" t="str">
            <v>ДЮСШ кольчугино</v>
          </cell>
          <cell r="G103">
            <v>1.0098379629629629E-2</v>
          </cell>
          <cell r="H103" t="str">
            <v>+00:01,3</v>
          </cell>
          <cell r="I103">
            <v>31</v>
          </cell>
        </row>
        <row r="104">
          <cell r="D104" t="str">
            <v>Тютюнова Александра</v>
          </cell>
          <cell r="E104">
            <v>2003</v>
          </cell>
          <cell r="F104" t="str">
            <v>Школа 2045/СШОР 111</v>
          </cell>
          <cell r="G104">
            <v>1.0121527777777776E-2</v>
          </cell>
          <cell r="H104" t="str">
            <v>+00:03,3</v>
          </cell>
          <cell r="I104">
            <v>29</v>
          </cell>
        </row>
        <row r="105">
          <cell r="D105" t="str">
            <v>Лифенко Полина</v>
          </cell>
          <cell r="E105">
            <v>2003</v>
          </cell>
          <cell r="F105" t="str">
            <v>Школа 2045/СШОР 111</v>
          </cell>
          <cell r="G105">
            <v>1.0222222222222223E-2</v>
          </cell>
          <cell r="H105" t="str">
            <v>+00:12,0</v>
          </cell>
          <cell r="I105">
            <v>27</v>
          </cell>
        </row>
        <row r="106">
          <cell r="D106" t="str">
            <v>Колташ Анастасия</v>
          </cell>
          <cell r="E106">
            <v>2003</v>
          </cell>
          <cell r="F106" t="str">
            <v>ДЮСШ Краснознаменск</v>
          </cell>
          <cell r="G106">
            <v>1.0593750000000001E-2</v>
          </cell>
          <cell r="H106" t="str">
            <v>+00:44,1</v>
          </cell>
          <cell r="I106">
            <v>26</v>
          </cell>
        </row>
        <row r="107">
          <cell r="D107" t="str">
            <v>Шишаева Дарья</v>
          </cell>
          <cell r="E107">
            <v>2003</v>
          </cell>
          <cell r="F107" t="str">
            <v>СОШ 2045/ СШОР 111</v>
          </cell>
          <cell r="G107">
            <v>1.0760416666666666E-2</v>
          </cell>
          <cell r="H107" t="str">
            <v>+00:58,5</v>
          </cell>
          <cell r="I107">
            <v>25</v>
          </cell>
        </row>
        <row r="108">
          <cell r="D108" t="str">
            <v>Костенкова Милена</v>
          </cell>
          <cell r="E108">
            <v>2004</v>
          </cell>
          <cell r="F108" t="str">
            <v>Школа 2045/СШОР 111</v>
          </cell>
          <cell r="G108">
            <v>1.0925925925925924E-2</v>
          </cell>
          <cell r="H108" t="str">
            <v>+01:12,8</v>
          </cell>
          <cell r="I108">
            <v>24</v>
          </cell>
        </row>
        <row r="109">
          <cell r="D109" t="str">
            <v>Зиятдинова Кристина</v>
          </cell>
          <cell r="E109">
            <v>2004</v>
          </cell>
          <cell r="F109" t="str">
            <v>СШОР Спартак/Москва</v>
          </cell>
          <cell r="G109">
            <v>1.0940972222222222E-2</v>
          </cell>
          <cell r="H109" t="str">
            <v>+01:14,1</v>
          </cell>
          <cell r="I109">
            <v>23</v>
          </cell>
        </row>
        <row r="110">
          <cell r="D110" t="str">
            <v>Мухаммеджанова Анастасия</v>
          </cell>
          <cell r="E110">
            <v>2003</v>
          </cell>
          <cell r="F110" t="str">
            <v>СШОР № 111 ФОК ЛОТОС</v>
          </cell>
          <cell r="G110">
            <v>1.1278935185185185E-2</v>
          </cell>
          <cell r="H110" t="str">
            <v>+01:43,3</v>
          </cell>
          <cell r="I110">
            <v>22</v>
          </cell>
        </row>
        <row r="111">
          <cell r="D111" t="str">
            <v>Михайличенко Елизавета</v>
          </cell>
          <cell r="E111">
            <v>2004</v>
          </cell>
          <cell r="F111" t="str">
            <v>СШОР Спартак/Москва</v>
          </cell>
          <cell r="G111">
            <v>1.1368055555555557E-2</v>
          </cell>
          <cell r="H111" t="str">
            <v>+01:51,0</v>
          </cell>
          <cell r="I111">
            <v>21</v>
          </cell>
        </row>
        <row r="112">
          <cell r="D112" t="str">
            <v>Мещерякова Екатерина</v>
          </cell>
          <cell r="E112">
            <v>2003</v>
          </cell>
          <cell r="F112" t="str">
            <v>СШОР 111/школа 2045</v>
          </cell>
          <cell r="G112">
            <v>1.1372685185185185E-2</v>
          </cell>
          <cell r="H112" t="str">
            <v>+01:51,4</v>
          </cell>
          <cell r="I112">
            <v>20</v>
          </cell>
        </row>
        <row r="113">
          <cell r="D113" t="str">
            <v>Прокопович Анна</v>
          </cell>
          <cell r="E113">
            <v>2004</v>
          </cell>
          <cell r="F113" t="str">
            <v>Москва Самбо 70</v>
          </cell>
          <cell r="G113">
            <v>1.3488425925925925E-2</v>
          </cell>
          <cell r="H113" t="str">
            <v>+04:54,2</v>
          </cell>
          <cell r="I113">
            <v>19</v>
          </cell>
        </row>
        <row r="114">
          <cell r="D114" t="str">
            <v>Резвова Мария</v>
          </cell>
          <cell r="E114">
            <v>2003</v>
          </cell>
          <cell r="F114" t="str">
            <v>ДЮСШ/Кольчугино</v>
          </cell>
          <cell r="G114">
            <v>1.4814814814814814E-2</v>
          </cell>
          <cell r="H114" t="str">
            <v>+06:48,8</v>
          </cell>
          <cell r="I114">
            <v>18</v>
          </cell>
        </row>
        <row r="115">
          <cell r="D115" t="str">
            <v>Иванова Виктория</v>
          </cell>
          <cell r="E115">
            <v>2003</v>
          </cell>
          <cell r="F115" t="str">
            <v>ДЮСШ Краснознаменск</v>
          </cell>
          <cell r="G115">
            <v>1.5280092592592593E-2</v>
          </cell>
          <cell r="H115" t="str">
            <v>+07:29,0</v>
          </cell>
          <cell r="I115">
            <v>17</v>
          </cell>
        </row>
      </sheetData>
      <sheetData sheetId="1">
        <row r="15">
          <cell r="D15" t="str">
            <v>Степанов Константин</v>
          </cell>
          <cell r="E15">
            <v>2003</v>
          </cell>
          <cell r="F15" t="str">
            <v>Тринта</v>
          </cell>
          <cell r="G15">
            <v>1.7113425925925928E-2</v>
          </cell>
          <cell r="H15">
            <v>0</v>
          </cell>
          <cell r="I15">
            <v>33</v>
          </cell>
        </row>
        <row r="16">
          <cell r="D16" t="str">
            <v>Коробков Павел</v>
          </cell>
          <cell r="E16">
            <v>2003</v>
          </cell>
          <cell r="F16" t="str">
            <v>ЮНЫЙ ЛЫЖНИК</v>
          </cell>
          <cell r="G16">
            <v>1.7174768518518516E-2</v>
          </cell>
          <cell r="H16" t="str">
            <v>+00:05,3</v>
          </cell>
          <cell r="I16">
            <v>31</v>
          </cell>
        </row>
        <row r="17">
          <cell r="D17" t="str">
            <v>Кочетков Иван</v>
          </cell>
          <cell r="E17">
            <v>2003</v>
          </cell>
          <cell r="F17" t="str">
            <v>МБУ ДО ДЮСШ Зарайск</v>
          </cell>
          <cell r="G17">
            <v>1.7185185185185185E-2</v>
          </cell>
          <cell r="H17" t="str">
            <v>+00:06,2</v>
          </cell>
          <cell r="I17">
            <v>29</v>
          </cell>
        </row>
        <row r="18">
          <cell r="D18" t="str">
            <v>Кобзарь Евгений</v>
          </cell>
          <cell r="E18">
            <v>2003</v>
          </cell>
          <cell r="F18" t="str">
            <v>СШ 93 на Можайке</v>
          </cell>
          <cell r="G18">
            <v>1.7215277777777777E-2</v>
          </cell>
          <cell r="H18" t="str">
            <v>+00:08,8</v>
          </cell>
          <cell r="I18">
            <v>27</v>
          </cell>
        </row>
        <row r="19">
          <cell r="D19" t="str">
            <v>Сластин Владимир</v>
          </cell>
          <cell r="E19">
            <v>2003</v>
          </cell>
          <cell r="F19" t="str">
            <v>"ЛК ""Лидер"" Домоде</v>
          </cell>
          <cell r="G19">
            <v>1.7329861111111112E-2</v>
          </cell>
          <cell r="H19" t="str">
            <v>+00:18,7</v>
          </cell>
          <cell r="I19">
            <v>26</v>
          </cell>
        </row>
        <row r="20">
          <cell r="D20" t="str">
            <v>Никитенко Георгий</v>
          </cell>
          <cell r="E20">
            <v>2003</v>
          </cell>
          <cell r="F20" t="str">
            <v>ЮНЫЙ ЛЫЖНИК</v>
          </cell>
          <cell r="G20">
            <v>1.7362268518518516E-2</v>
          </cell>
          <cell r="H20" t="str">
            <v>+00:21,5</v>
          </cell>
          <cell r="I20">
            <v>25</v>
          </cell>
        </row>
        <row r="21">
          <cell r="D21" t="str">
            <v>Маликов Сергей</v>
          </cell>
          <cell r="E21">
            <v>2004</v>
          </cell>
          <cell r="F21" t="str">
            <v>Самбо-70</v>
          </cell>
          <cell r="G21">
            <v>1.7380787037037038E-2</v>
          </cell>
          <cell r="H21" t="str">
            <v>+00:23,1</v>
          </cell>
          <cell r="I21">
            <v>24</v>
          </cell>
        </row>
        <row r="22">
          <cell r="D22" t="str">
            <v>Подушко Даниил</v>
          </cell>
          <cell r="E22">
            <v>2004</v>
          </cell>
          <cell r="F22" t="str">
            <v>ДЮСШ Кольчугино</v>
          </cell>
          <cell r="G22">
            <v>1.7385416666666667E-2</v>
          </cell>
          <cell r="H22" t="str">
            <v>+00:23,5</v>
          </cell>
          <cell r="I22">
            <v>23</v>
          </cell>
        </row>
        <row r="23">
          <cell r="D23" t="str">
            <v>Кормаков Влад</v>
          </cell>
          <cell r="E23">
            <v>2004</v>
          </cell>
          <cell r="F23" t="str">
            <v>Сергиев Посад лично</v>
          </cell>
          <cell r="G23">
            <v>1.7408564814814814E-2</v>
          </cell>
          <cell r="H23" t="str">
            <v>+00:25,5</v>
          </cell>
          <cell r="I23">
            <v>22</v>
          </cell>
        </row>
        <row r="24">
          <cell r="D24" t="str">
            <v>Рогачков Артем</v>
          </cell>
          <cell r="E24">
            <v>2003</v>
          </cell>
          <cell r="F24" t="str">
            <v>Самбо-70, Москва</v>
          </cell>
          <cell r="G24">
            <v>1.7469907407407406E-2</v>
          </cell>
          <cell r="H24" t="str">
            <v>+00:30,8</v>
          </cell>
          <cell r="I24">
            <v>21</v>
          </cell>
        </row>
        <row r="25">
          <cell r="D25" t="str">
            <v>Мохов Павел</v>
          </cell>
          <cell r="E25">
            <v>2004</v>
          </cell>
          <cell r="F25" t="str">
            <v>Самбо 70</v>
          </cell>
          <cell r="G25">
            <v>1.7496527777777778E-2</v>
          </cell>
          <cell r="H25" t="str">
            <v>+00:33,1</v>
          </cell>
          <cell r="I25">
            <v>20</v>
          </cell>
        </row>
        <row r="26">
          <cell r="D26" t="str">
            <v>Семячкин Матвей</v>
          </cell>
          <cell r="E26">
            <v>2004</v>
          </cell>
          <cell r="F26" t="str">
            <v>лично</v>
          </cell>
          <cell r="G26">
            <v>1.9025462962962963E-2</v>
          </cell>
          <cell r="H26" t="str">
            <v>+02:45,2</v>
          </cell>
          <cell r="I26">
            <v>19</v>
          </cell>
        </row>
        <row r="27">
          <cell r="D27" t="str">
            <v>Соловьев Егор</v>
          </cell>
          <cell r="E27">
            <v>2003</v>
          </cell>
          <cell r="F27" t="str">
            <v>СШОР Спартак/Москва</v>
          </cell>
          <cell r="G27">
            <v>1.9253472222222224E-2</v>
          </cell>
          <cell r="H27" t="str">
            <v>+03:04,9</v>
          </cell>
          <cell r="I27">
            <v>18</v>
          </cell>
        </row>
        <row r="28">
          <cell r="D28" t="str">
            <v>Князюк Егор</v>
          </cell>
          <cell r="E28">
            <v>2003</v>
          </cell>
          <cell r="F28" t="str">
            <v>ЮНЫЙ ЛЫЖНИК</v>
          </cell>
          <cell r="G28">
            <v>1.9346064814814816E-2</v>
          </cell>
          <cell r="H28" t="str">
            <v>+03:12,9</v>
          </cell>
          <cell r="I28">
            <v>17</v>
          </cell>
        </row>
        <row r="29">
          <cell r="D29" t="str">
            <v>Ходеев Александр</v>
          </cell>
          <cell r="E29">
            <v>2004</v>
          </cell>
          <cell r="F29" t="str">
            <v>СДЮШОР 111 Зеленогра</v>
          </cell>
          <cell r="G29">
            <v>1.9488425925925926E-2</v>
          </cell>
          <cell r="H29" t="str">
            <v>+03:25,2</v>
          </cell>
          <cell r="I29">
            <v>16</v>
          </cell>
        </row>
        <row r="30">
          <cell r="D30" t="str">
            <v>Суворов Артём</v>
          </cell>
          <cell r="E30">
            <v>2003</v>
          </cell>
          <cell r="F30" t="str">
            <v>ЮНЫЙ ЛЫЖНИК</v>
          </cell>
          <cell r="G30">
            <v>1.95E-2</v>
          </cell>
          <cell r="H30" t="str">
            <v>+03:26,2</v>
          </cell>
          <cell r="I30">
            <v>15</v>
          </cell>
        </row>
        <row r="31">
          <cell r="D31" t="str">
            <v>Абраменко Аркадий</v>
          </cell>
          <cell r="E31">
            <v>2004</v>
          </cell>
          <cell r="F31" t="str">
            <v>ДЮСШ Кольчугино</v>
          </cell>
          <cell r="G31">
            <v>1.9518518518518518E-2</v>
          </cell>
          <cell r="H31" t="str">
            <v>+03:27,8</v>
          </cell>
          <cell r="I31">
            <v>14</v>
          </cell>
        </row>
        <row r="32">
          <cell r="D32" t="str">
            <v>Громов Никита</v>
          </cell>
          <cell r="E32">
            <v>2004</v>
          </cell>
          <cell r="F32" t="str">
            <v>Самбо 70, Москва</v>
          </cell>
          <cell r="G32">
            <v>1.9568287037037037E-2</v>
          </cell>
          <cell r="H32" t="str">
            <v>+03:32,1</v>
          </cell>
          <cell r="I32">
            <v>13</v>
          </cell>
        </row>
        <row r="33">
          <cell r="D33" t="str">
            <v>Шишалов Святослав</v>
          </cell>
          <cell r="E33">
            <v>2004</v>
          </cell>
          <cell r="F33" t="str">
            <v>ДЮСШ г. Краснознамен</v>
          </cell>
          <cell r="G33">
            <v>1.9571759259259257E-2</v>
          </cell>
          <cell r="H33" t="str">
            <v>+03:32,4</v>
          </cell>
          <cell r="I33">
            <v>12</v>
          </cell>
        </row>
        <row r="34">
          <cell r="D34" t="str">
            <v>Чернов Игорь</v>
          </cell>
          <cell r="E34">
            <v>2003</v>
          </cell>
          <cell r="F34" t="str">
            <v>Школа 2045/СШОР111</v>
          </cell>
          <cell r="G34">
            <v>2.0822916666666667E-2</v>
          </cell>
          <cell r="H34" t="str">
            <v>+05:20,5</v>
          </cell>
          <cell r="I34">
            <v>11</v>
          </cell>
        </row>
        <row r="35">
          <cell r="D35" t="str">
            <v>Трифанов Максим</v>
          </cell>
          <cell r="E35">
            <v>2004</v>
          </cell>
          <cell r="F35" t="str">
            <v>ДЮСШ г.Краснознаменс</v>
          </cell>
          <cell r="G35">
            <v>2.1986111111111109E-2</v>
          </cell>
          <cell r="H35" t="str">
            <v>+07:01,0</v>
          </cell>
          <cell r="I35">
            <v>10</v>
          </cell>
        </row>
        <row r="36">
          <cell r="D36" t="str">
            <v>Рощин Александр</v>
          </cell>
          <cell r="E36">
            <v>2003</v>
          </cell>
          <cell r="F36" t="str">
            <v>СШОР 111</v>
          </cell>
          <cell r="G36">
            <v>2.3583333333333335E-2</v>
          </cell>
          <cell r="H36" t="str">
            <v>+09:19,0</v>
          </cell>
          <cell r="I36">
            <v>9</v>
          </cell>
        </row>
        <row r="37">
          <cell r="D37" t="str">
            <v>Корниенко Владислав</v>
          </cell>
          <cell r="E37">
            <v>2003</v>
          </cell>
          <cell r="F37" t="str">
            <v>Краснознаменск</v>
          </cell>
          <cell r="G37">
            <v>2.8740740740740737E-2</v>
          </cell>
          <cell r="H37" t="str">
            <v>+16:44,6</v>
          </cell>
          <cell r="I37">
            <v>8</v>
          </cell>
        </row>
        <row r="38">
          <cell r="D38" t="str">
            <v>Буханов Даниил</v>
          </cell>
          <cell r="E38">
            <v>2003</v>
          </cell>
          <cell r="F38" t="str">
            <v>"Лыжный клуб ""Ново-</v>
          </cell>
          <cell r="G38">
            <v>3.9284722222222221E-2</v>
          </cell>
          <cell r="H38" t="str">
            <v>+31:55,6</v>
          </cell>
          <cell r="I38">
            <v>7</v>
          </cell>
        </row>
        <row r="40">
          <cell r="D40" t="str">
            <v>Ломтева Анастасия</v>
          </cell>
          <cell r="E40">
            <v>2001</v>
          </cell>
          <cell r="F40" t="str">
            <v>СШ 102</v>
          </cell>
          <cell r="G40">
            <v>1.7920138888888888E-2</v>
          </cell>
          <cell r="H40">
            <v>0</v>
          </cell>
          <cell r="I40">
            <v>33</v>
          </cell>
        </row>
        <row r="41">
          <cell r="D41" t="str">
            <v>Барышникова Марина</v>
          </cell>
          <cell r="E41">
            <v>2002</v>
          </cell>
          <cell r="F41" t="str">
            <v>Краснознаменск дюсш</v>
          </cell>
          <cell r="G41">
            <v>1.8105324074074072E-2</v>
          </cell>
          <cell r="H41" t="str">
            <v>+00:16,0</v>
          </cell>
          <cell r="I41">
            <v>31</v>
          </cell>
        </row>
        <row r="42">
          <cell r="D42" t="str">
            <v>Логичева Екатерина</v>
          </cell>
          <cell r="E42">
            <v>2002</v>
          </cell>
          <cell r="F42" t="str">
            <v>СШОР 111 / Зеленогра</v>
          </cell>
          <cell r="G42">
            <v>1.886111111111111E-2</v>
          </cell>
          <cell r="H42" t="str">
            <v>+01:21,3</v>
          </cell>
          <cell r="I42">
            <v>29</v>
          </cell>
        </row>
        <row r="43">
          <cell r="D43" t="str">
            <v>Попова Анастасия</v>
          </cell>
          <cell r="E43">
            <v>2001</v>
          </cell>
          <cell r="F43" t="str">
            <v>ТКС Ново-Переделкино</v>
          </cell>
          <cell r="G43">
            <v>2.0435185185185185E-2</v>
          </cell>
          <cell r="H43" t="str">
            <v>+03:37,3</v>
          </cell>
          <cell r="I43">
            <v>27</v>
          </cell>
        </row>
        <row r="44">
          <cell r="D44" t="str">
            <v>Малеева Татьяна</v>
          </cell>
          <cell r="E44">
            <v>2002</v>
          </cell>
          <cell r="F44" t="str">
            <v>СШ 93 на Можайке</v>
          </cell>
          <cell r="G44">
            <v>2.0454861111111108E-2</v>
          </cell>
          <cell r="H44" t="str">
            <v>+03:39,0</v>
          </cell>
          <cell r="I44">
            <v>26</v>
          </cell>
        </row>
        <row r="45">
          <cell r="D45" t="str">
            <v>Гаврилова Ксения</v>
          </cell>
          <cell r="E45">
            <v>2001</v>
          </cell>
          <cell r="F45" t="str">
            <v>СШОР 43</v>
          </cell>
          <cell r="G45">
            <v>2.0954861111111112E-2</v>
          </cell>
          <cell r="H45" t="str">
            <v>+04:22,2</v>
          </cell>
          <cell r="I45">
            <v>25</v>
          </cell>
        </row>
        <row r="47">
          <cell r="D47" t="str">
            <v>Исайченкова Ксения</v>
          </cell>
          <cell r="E47">
            <v>2000</v>
          </cell>
          <cell r="F47" t="str">
            <v>"СШ 93 ""На Можайке"</v>
          </cell>
          <cell r="G47">
            <v>1.794675925925926E-2</v>
          </cell>
          <cell r="H47">
            <v>0</v>
          </cell>
          <cell r="I47">
            <v>33</v>
          </cell>
        </row>
        <row r="48">
          <cell r="D48" t="str">
            <v>Кладенок Анастасия</v>
          </cell>
          <cell r="E48">
            <v>2000</v>
          </cell>
          <cell r="F48" t="str">
            <v>СШОР 43</v>
          </cell>
          <cell r="G48">
            <v>1.8015046296296296E-2</v>
          </cell>
          <cell r="H48" t="str">
            <v>+00:05,9</v>
          </cell>
          <cell r="I48">
            <v>31</v>
          </cell>
        </row>
        <row r="49">
          <cell r="D49" t="str">
            <v>Перминова Екатерина</v>
          </cell>
          <cell r="E49">
            <v>2000</v>
          </cell>
          <cell r="F49" t="str">
            <v>СШ 93 на Можайке</v>
          </cell>
          <cell r="G49">
            <v>1.838425925925926E-2</v>
          </cell>
          <cell r="H49" t="str">
            <v>+00:37,8</v>
          </cell>
          <cell r="I49">
            <v>29</v>
          </cell>
        </row>
        <row r="50">
          <cell r="D50" t="str">
            <v>Агафонова Ангелина</v>
          </cell>
          <cell r="E50">
            <v>2000</v>
          </cell>
          <cell r="F50" t="str">
            <v>СШОР 111 ФОК Лотос</v>
          </cell>
          <cell r="G50">
            <v>1.8561342592592591E-2</v>
          </cell>
          <cell r="H50" t="str">
            <v>+00:53,1</v>
          </cell>
          <cell r="I50">
            <v>27</v>
          </cell>
        </row>
        <row r="51">
          <cell r="D51" t="str">
            <v>Иванова Юлия</v>
          </cell>
          <cell r="E51">
            <v>2000</v>
          </cell>
          <cell r="F51" t="str">
            <v>ДЮСШ Краснознаменск</v>
          </cell>
          <cell r="G51">
            <v>1.8918981481481481E-2</v>
          </cell>
          <cell r="H51" t="str">
            <v>+01:24,0</v>
          </cell>
          <cell r="I51">
            <v>26</v>
          </cell>
        </row>
      </sheetData>
      <sheetData sheetId="2">
        <row r="15">
          <cell r="D15" t="str">
            <v>Попков Даниил</v>
          </cell>
          <cell r="E15">
            <v>2001</v>
          </cell>
          <cell r="F15" t="str">
            <v>СШ 93 на Можайке</v>
          </cell>
          <cell r="G15">
            <v>1.6150462962962964E-2</v>
          </cell>
          <cell r="H15">
            <v>3.2004629629629626E-2</v>
          </cell>
          <cell r="I15">
            <v>0</v>
          </cell>
          <cell r="J15">
            <v>33</v>
          </cell>
        </row>
        <row r="16">
          <cell r="D16" t="str">
            <v>Овчинников Евгений</v>
          </cell>
          <cell r="E16">
            <v>2002</v>
          </cell>
          <cell r="F16" t="str">
            <v>СШОР 111</v>
          </cell>
          <cell r="G16">
            <v>1.6206018518518519E-2</v>
          </cell>
          <cell r="H16">
            <v>3.2009259259259258E-2</v>
          </cell>
          <cell r="I16" t="str">
            <v>+00:00,4</v>
          </cell>
          <cell r="J16">
            <v>31</v>
          </cell>
        </row>
        <row r="17">
          <cell r="D17" t="str">
            <v>Сидельников Платон</v>
          </cell>
          <cell r="E17">
            <v>2002</v>
          </cell>
          <cell r="F17" t="str">
            <v>Юность Москвы Спарта</v>
          </cell>
          <cell r="G17">
            <v>1.6162037037037037E-2</v>
          </cell>
          <cell r="H17">
            <v>3.2099537037037038E-2</v>
          </cell>
          <cell r="I17" t="str">
            <v>+00:08,2</v>
          </cell>
          <cell r="J17">
            <v>29</v>
          </cell>
        </row>
        <row r="18">
          <cell r="D18" t="str">
            <v>Арифуллин Булат</v>
          </cell>
          <cell r="E18">
            <v>2001</v>
          </cell>
          <cell r="F18" t="str">
            <v>Самбо-70</v>
          </cell>
          <cell r="G18">
            <v>1.6193287037037037E-2</v>
          </cell>
          <cell r="H18">
            <v>3.2120370370370369E-2</v>
          </cell>
          <cell r="I18" t="str">
            <v>+00:10,0</v>
          </cell>
          <cell r="J18">
            <v>27</v>
          </cell>
        </row>
        <row r="19">
          <cell r="D19" t="str">
            <v>Титов Даниил</v>
          </cell>
          <cell r="E19">
            <v>2001</v>
          </cell>
          <cell r="F19" t="str">
            <v>СШОР 111 ФОК Лотос</v>
          </cell>
          <cell r="G19">
            <v>1.734490740740741E-2</v>
          </cell>
          <cell r="H19">
            <v>3.5304398148148147E-2</v>
          </cell>
          <cell r="I19" t="str">
            <v>+04:45,1</v>
          </cell>
          <cell r="J19">
            <v>26</v>
          </cell>
        </row>
        <row r="20">
          <cell r="D20" t="str">
            <v>Яковлев Роман</v>
          </cell>
          <cell r="E20">
            <v>2001</v>
          </cell>
          <cell r="F20" t="str">
            <v>Самбо-70/ Москва</v>
          </cell>
          <cell r="G20">
            <v>1.7089120370370369E-2</v>
          </cell>
          <cell r="H20">
            <v>3.5305555555555555E-2</v>
          </cell>
          <cell r="I20" t="str">
            <v>+04:45,2</v>
          </cell>
          <cell r="J20">
            <v>25</v>
          </cell>
        </row>
        <row r="21">
          <cell r="D21" t="str">
            <v>Васенин Павел</v>
          </cell>
          <cell r="E21">
            <v>2001</v>
          </cell>
          <cell r="F21" t="str">
            <v>"СШ №93 "" На Можайк</v>
          </cell>
          <cell r="G21">
            <v>1.8006944444444443E-2</v>
          </cell>
          <cell r="H21">
            <v>3.6078703703703703E-2</v>
          </cell>
          <cell r="I21" t="str">
            <v>+05:52,0</v>
          </cell>
          <cell r="J21">
            <v>24</v>
          </cell>
        </row>
        <row r="22">
          <cell r="D22" t="str">
            <v>Абубакиров дмитрий</v>
          </cell>
          <cell r="E22">
            <v>2001</v>
          </cell>
          <cell r="F22" t="str">
            <v>балакирево</v>
          </cell>
          <cell r="G22">
            <v>1.8032407407407407E-2</v>
          </cell>
          <cell r="H22">
            <v>3.6082175925925927E-2</v>
          </cell>
          <cell r="I22" t="str">
            <v>+05:52,3</v>
          </cell>
          <cell r="J22">
            <v>23</v>
          </cell>
        </row>
        <row r="23">
          <cell r="D23" t="str">
            <v>Меркушов Иван</v>
          </cell>
          <cell r="E23">
            <v>2001</v>
          </cell>
          <cell r="F23" t="str">
            <v>Тушино 101</v>
          </cell>
          <cell r="G23">
            <v>1.8108796296296296E-2</v>
          </cell>
          <cell r="H23">
            <v>3.6127314814814813E-2</v>
          </cell>
          <cell r="I23" t="str">
            <v>+05:56,2</v>
          </cell>
          <cell r="J23">
            <v>22</v>
          </cell>
        </row>
        <row r="24">
          <cell r="D24" t="str">
            <v>Чех Евгений</v>
          </cell>
          <cell r="E24">
            <v>2002</v>
          </cell>
          <cell r="F24" t="str">
            <v>ДЮСШ  КРАСНОЗНАМЕНСК</v>
          </cell>
          <cell r="G24">
            <v>1.7769675925925928E-2</v>
          </cell>
          <cell r="H24">
            <v>3.614930555555556E-2</v>
          </cell>
          <cell r="I24" t="str">
            <v>+05:58,1</v>
          </cell>
          <cell r="J24">
            <v>21</v>
          </cell>
        </row>
        <row r="25">
          <cell r="D25" t="str">
            <v>Леванов Александр</v>
          </cell>
          <cell r="E25">
            <v>2002</v>
          </cell>
          <cell r="F25" t="str">
            <v>Тушино 101</v>
          </cell>
          <cell r="G25">
            <v>1.807175925925926E-2</v>
          </cell>
          <cell r="H25">
            <v>3.7459490740740745E-2</v>
          </cell>
          <cell r="I25" t="str">
            <v>+07:51,3</v>
          </cell>
          <cell r="J25">
            <v>20</v>
          </cell>
        </row>
        <row r="26">
          <cell r="D26" t="str">
            <v>Федичев Виктор</v>
          </cell>
          <cell r="E26">
            <v>2002</v>
          </cell>
          <cell r="F26" t="str">
            <v>Тринта</v>
          </cell>
          <cell r="G26">
            <v>1.9377314814814816E-2</v>
          </cell>
          <cell r="H26">
            <v>3.9994212962962968E-2</v>
          </cell>
          <cell r="I26" t="str">
            <v>+11:30,3</v>
          </cell>
          <cell r="J26">
            <v>19</v>
          </cell>
        </row>
        <row r="27">
          <cell r="D27" t="str">
            <v>Гаврилов Павел</v>
          </cell>
          <cell r="E27">
            <v>2002</v>
          </cell>
          <cell r="F27" t="str">
            <v>СШОР 43</v>
          </cell>
          <cell r="G27">
            <v>2.3203703703703702E-2</v>
          </cell>
          <cell r="H27">
            <v>4.6320601851851856E-2</v>
          </cell>
          <cell r="I27" t="str">
            <v>+20:36,9</v>
          </cell>
          <cell r="J27">
            <v>18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алификация"/>
      <sheetName val="Финал"/>
    </sheetNames>
    <sheetDataSet>
      <sheetData sheetId="0" refreshError="1"/>
      <sheetData sheetId="1">
        <row r="16">
          <cell r="B16" t="str">
            <v>Ковалев Алексей</v>
          </cell>
          <cell r="C16" t="str">
            <v>Ёлка-Луч</v>
          </cell>
          <cell r="D16">
            <v>48</v>
          </cell>
          <cell r="E16">
            <v>2000</v>
          </cell>
          <cell r="F16">
            <v>2.4942129629629631E-4</v>
          </cell>
          <cell r="G16">
            <v>1</v>
          </cell>
          <cell r="H16">
            <v>6</v>
          </cell>
          <cell r="I16">
            <v>33</v>
          </cell>
        </row>
        <row r="17">
          <cell r="B17" t="str">
            <v>Болотников Николай</v>
          </cell>
          <cell r="C17" t="b">
            <v>1</v>
          </cell>
          <cell r="D17">
            <v>51</v>
          </cell>
          <cell r="E17">
            <v>1999</v>
          </cell>
          <cell r="F17">
            <v>2.564814814814815E-4</v>
          </cell>
          <cell r="G17">
            <v>2</v>
          </cell>
          <cell r="H17">
            <v>5</v>
          </cell>
          <cell r="I17">
            <v>31</v>
          </cell>
        </row>
        <row r="18">
          <cell r="B18" t="str">
            <v>Карпов Витя</v>
          </cell>
          <cell r="C18" t="str">
            <v>московская область</v>
          </cell>
          <cell r="D18">
            <v>54</v>
          </cell>
          <cell r="E18">
            <v>2000</v>
          </cell>
          <cell r="F18">
            <v>2.5914351851851852E-4</v>
          </cell>
          <cell r="G18">
            <v>3</v>
          </cell>
          <cell r="H18">
            <v>4</v>
          </cell>
          <cell r="I18">
            <v>29</v>
          </cell>
        </row>
        <row r="19">
          <cell r="B19" t="str">
            <v>Харитонов Даниил</v>
          </cell>
          <cell r="C19" t="str">
            <v>СШОР ТРИНТА</v>
          </cell>
          <cell r="D19">
            <v>50</v>
          </cell>
          <cell r="E19">
            <v>2000</v>
          </cell>
          <cell r="F19">
            <v>2.6203703703703702E-4</v>
          </cell>
          <cell r="G19">
            <v>4</v>
          </cell>
          <cell r="H19">
            <v>3</v>
          </cell>
          <cell r="I19">
            <v>27</v>
          </cell>
        </row>
        <row r="20">
          <cell r="B20" t="str">
            <v>Афросин Максим</v>
          </cell>
          <cell r="C20" t="str">
            <v>Ёлка-Луч</v>
          </cell>
          <cell r="D20">
            <v>53</v>
          </cell>
          <cell r="E20">
            <v>2000</v>
          </cell>
          <cell r="F20">
            <v>2.6435185185185182E-4</v>
          </cell>
          <cell r="G20">
            <v>5</v>
          </cell>
          <cell r="H20">
            <v>2</v>
          </cell>
          <cell r="I20">
            <v>26</v>
          </cell>
        </row>
        <row r="21">
          <cell r="B21" t="str">
            <v>Краюшкин Пётр</v>
          </cell>
          <cell r="C21" t="str">
            <v>ЁЛКА-ЛУЧ</v>
          </cell>
          <cell r="D21">
            <v>52</v>
          </cell>
          <cell r="E21">
            <v>2000</v>
          </cell>
          <cell r="F21">
            <v>2.6481481481481478E-4</v>
          </cell>
          <cell r="G21">
            <v>6</v>
          </cell>
          <cell r="H21">
            <v>1</v>
          </cell>
          <cell r="I21">
            <v>25</v>
          </cell>
        </row>
        <row r="22">
          <cell r="B22" t="str">
            <v>Изусин Андрей</v>
          </cell>
          <cell r="C22" t="str">
            <v>СШОР Тринта</v>
          </cell>
          <cell r="D22">
            <v>49</v>
          </cell>
          <cell r="E22">
            <v>2000</v>
          </cell>
          <cell r="F22">
            <v>2.8668981481481481E-4</v>
          </cell>
          <cell r="G22">
            <v>7</v>
          </cell>
          <cell r="H22">
            <v>0</v>
          </cell>
          <cell r="I22">
            <v>24</v>
          </cell>
        </row>
        <row r="27">
          <cell r="B27" t="str">
            <v>Агафонова Ангелина</v>
          </cell>
          <cell r="C27" t="str">
            <v>СШОР 111 ФОК Лотос</v>
          </cell>
          <cell r="D27">
            <v>63</v>
          </cell>
          <cell r="E27">
            <v>2000</v>
          </cell>
          <cell r="F27">
            <v>2.8090277777777776E-4</v>
          </cell>
          <cell r="G27">
            <v>1</v>
          </cell>
          <cell r="H27">
            <v>3</v>
          </cell>
          <cell r="I27">
            <v>33</v>
          </cell>
        </row>
        <row r="28">
          <cell r="B28" t="str">
            <v>Шустрова Мария</v>
          </cell>
          <cell r="C28" t="str">
            <v>СШОР 111</v>
          </cell>
          <cell r="D28">
            <v>65</v>
          </cell>
          <cell r="E28">
            <v>2000</v>
          </cell>
          <cell r="F28">
            <v>2.9687499999999999E-4</v>
          </cell>
          <cell r="G28">
            <v>2</v>
          </cell>
          <cell r="H28">
            <v>2</v>
          </cell>
          <cell r="I28">
            <v>31</v>
          </cell>
        </row>
        <row r="29">
          <cell r="B29" t="str">
            <v>Перминова Екатерина</v>
          </cell>
          <cell r="C29" t="str">
            <v>СШ 93 на Можайке</v>
          </cell>
          <cell r="D29">
            <v>66</v>
          </cell>
          <cell r="E29">
            <v>2000</v>
          </cell>
          <cell r="F29">
            <v>3.2222222222222222E-4</v>
          </cell>
          <cell r="G29">
            <v>4</v>
          </cell>
          <cell r="H29">
            <v>1</v>
          </cell>
          <cell r="I29">
            <v>29</v>
          </cell>
        </row>
        <row r="30">
          <cell r="B30" t="str">
            <v>Зверева Екатерина</v>
          </cell>
          <cell r="C30" t="str">
            <v>СШОР Тринта</v>
          </cell>
          <cell r="D30">
            <v>64</v>
          </cell>
          <cell r="E30">
            <v>2000</v>
          </cell>
          <cell r="F30">
            <v>3.1342592592592593E-4</v>
          </cell>
          <cell r="G30">
            <v>3</v>
          </cell>
          <cell r="H30">
            <v>0</v>
          </cell>
          <cell r="I30">
            <v>27</v>
          </cell>
        </row>
        <row r="35">
          <cell r="B35" t="str">
            <v>Лылов Иван</v>
          </cell>
          <cell r="C35" t="str">
            <v>ГБУ МО СШОР Истина</v>
          </cell>
          <cell r="D35">
            <v>35</v>
          </cell>
          <cell r="E35">
            <v>1998</v>
          </cell>
          <cell r="F35">
            <v>2.3506944444444443E-4</v>
          </cell>
          <cell r="G35">
            <v>1</v>
          </cell>
          <cell r="H35">
            <v>3</v>
          </cell>
          <cell r="I35">
            <v>33</v>
          </cell>
        </row>
        <row r="36">
          <cell r="B36" t="str">
            <v>Карпов Константин</v>
          </cell>
          <cell r="C36" t="str">
            <v>SOVA</v>
          </cell>
          <cell r="D36">
            <v>39</v>
          </cell>
          <cell r="E36">
            <v>1998</v>
          </cell>
          <cell r="F36">
            <v>2.4421296296296295E-4</v>
          </cell>
          <cell r="G36">
            <v>2</v>
          </cell>
          <cell r="H36">
            <v>1</v>
          </cell>
          <cell r="I36">
            <v>31</v>
          </cell>
        </row>
        <row r="37">
          <cell r="B37" t="str">
            <v>Завражин Павел</v>
          </cell>
          <cell r="C37" t="str">
            <v>РГУФКСМиТ</v>
          </cell>
          <cell r="D37">
            <v>33</v>
          </cell>
          <cell r="E37">
            <v>1998</v>
          </cell>
          <cell r="F37">
            <v>2.605324074074074E-4</v>
          </cell>
          <cell r="G37">
            <v>3</v>
          </cell>
          <cell r="H37">
            <v>1</v>
          </cell>
          <cell r="I37">
            <v>29</v>
          </cell>
        </row>
        <row r="38">
          <cell r="B38" t="str">
            <v>Андрианов Егор</v>
          </cell>
          <cell r="C38" t="str">
            <v>РГУФКСМиТ</v>
          </cell>
          <cell r="D38">
            <v>36</v>
          </cell>
          <cell r="E38">
            <v>1998</v>
          </cell>
          <cell r="F38">
            <v>2.716435185185185E-4</v>
          </cell>
          <cell r="G38">
            <v>4</v>
          </cell>
          <cell r="H38">
            <v>1</v>
          </cell>
          <cell r="I38">
            <v>27</v>
          </cell>
        </row>
        <row r="44">
          <cell r="B44" t="str">
            <v>Безгин Илья</v>
          </cell>
          <cell r="C44" t="str">
            <v>"ГСОБ ""Лесная"" / Т</v>
          </cell>
          <cell r="D44">
            <v>1</v>
          </cell>
          <cell r="E44">
            <v>1995</v>
          </cell>
          <cell r="F44">
            <v>2.2893518518518518E-4</v>
          </cell>
          <cell r="G44">
            <v>3</v>
          </cell>
          <cell r="H44">
            <v>6</v>
          </cell>
          <cell r="I44">
            <v>33</v>
          </cell>
        </row>
        <row r="45">
          <cell r="B45" t="str">
            <v>Абдурахманов Евгений</v>
          </cell>
          <cell r="C45" t="str">
            <v>Geraklion/KV+</v>
          </cell>
          <cell r="D45">
            <v>7</v>
          </cell>
          <cell r="E45">
            <v>1986</v>
          </cell>
          <cell r="F45">
            <v>2.3449074074074073E-4</v>
          </cell>
          <cell r="G45">
            <v>4</v>
          </cell>
          <cell r="H45">
            <v>6</v>
          </cell>
          <cell r="I45">
            <v>31</v>
          </cell>
        </row>
        <row r="46">
          <cell r="B46" t="str">
            <v>Воронин Дмитрий</v>
          </cell>
          <cell r="C46" t="str">
            <v>Voronin team</v>
          </cell>
          <cell r="D46">
            <v>13</v>
          </cell>
          <cell r="E46">
            <v>1986</v>
          </cell>
          <cell r="F46">
            <v>2.2384259259259257E-4</v>
          </cell>
          <cell r="G46">
            <v>1</v>
          </cell>
          <cell r="H46">
            <v>5</v>
          </cell>
          <cell r="I46">
            <v>29</v>
          </cell>
        </row>
        <row r="47">
          <cell r="B47" t="str">
            <v>Фокин Сергей</v>
          </cell>
          <cell r="C47" t="str">
            <v>U SKATE</v>
          </cell>
          <cell r="D47">
            <v>10</v>
          </cell>
          <cell r="E47">
            <v>1993</v>
          </cell>
          <cell r="F47">
            <v>2.2708333333333334E-4</v>
          </cell>
          <cell r="G47">
            <v>2</v>
          </cell>
          <cell r="H47">
            <v>5</v>
          </cell>
          <cell r="I47" t="str">
            <v>-</v>
          </cell>
        </row>
        <row r="48">
          <cell r="B48" t="str">
            <v>Гусев Андрей</v>
          </cell>
          <cell r="C48" t="str">
            <v>Коломна</v>
          </cell>
          <cell r="D48">
            <v>38</v>
          </cell>
          <cell r="E48">
            <v>1997</v>
          </cell>
          <cell r="F48">
            <v>2.4074074074074077E-4</v>
          </cell>
          <cell r="G48">
            <v>7</v>
          </cell>
          <cell r="H48">
            <v>3</v>
          </cell>
          <cell r="I48">
            <v>27</v>
          </cell>
        </row>
        <row r="49">
          <cell r="B49" t="str">
            <v>Исаев Алексей</v>
          </cell>
          <cell r="C49" t="str">
            <v>МЧС России</v>
          </cell>
          <cell r="D49">
            <v>2</v>
          </cell>
          <cell r="E49">
            <v>1989</v>
          </cell>
          <cell r="F49">
            <v>2.4328703703703706E-4</v>
          </cell>
          <cell r="G49">
            <v>8</v>
          </cell>
          <cell r="H49">
            <v>2</v>
          </cell>
          <cell r="I49">
            <v>26</v>
          </cell>
        </row>
        <row r="50">
          <cell r="B50" t="str">
            <v>Козлов Денис</v>
          </cell>
          <cell r="C50" t="str">
            <v>Voroninteam</v>
          </cell>
          <cell r="D50">
            <v>9</v>
          </cell>
          <cell r="E50">
            <v>1995</v>
          </cell>
          <cell r="F50">
            <v>2.3784722222222222E-4</v>
          </cell>
          <cell r="G50">
            <v>5</v>
          </cell>
          <cell r="H50">
            <v>1</v>
          </cell>
          <cell r="I50">
            <v>25</v>
          </cell>
        </row>
        <row r="51">
          <cell r="B51" t="str">
            <v>Кресман Георгий</v>
          </cell>
          <cell r="C51" t="str">
            <v>U SKATE</v>
          </cell>
          <cell r="D51">
            <v>11</v>
          </cell>
          <cell r="E51">
            <v>1982</v>
          </cell>
          <cell r="F51">
            <v>2.3900462962962959E-4</v>
          </cell>
          <cell r="G51">
            <v>6</v>
          </cell>
          <cell r="H51">
            <v>0</v>
          </cell>
          <cell r="I51" t="str">
            <v>-</v>
          </cell>
        </row>
        <row r="52">
          <cell r="B52" t="str">
            <v>Шишов Владимир</v>
          </cell>
          <cell r="C52" t="str">
            <v>U SKATE</v>
          </cell>
          <cell r="D52">
            <v>4</v>
          </cell>
          <cell r="E52">
            <v>1988</v>
          </cell>
          <cell r="F52">
            <v>2.4965277777777779E-4</v>
          </cell>
          <cell r="G52">
            <v>12</v>
          </cell>
          <cell r="H52">
            <v>5</v>
          </cell>
          <cell r="I52" t="str">
            <v>-</v>
          </cell>
        </row>
        <row r="53">
          <cell r="B53" t="str">
            <v>Ильвовский Дмитрий</v>
          </cell>
          <cell r="C53" t="str">
            <v>ВШЭ / Москва</v>
          </cell>
          <cell r="D53">
            <v>14</v>
          </cell>
          <cell r="E53">
            <v>1986</v>
          </cell>
          <cell r="F53">
            <v>2.465277777777778E-4</v>
          </cell>
          <cell r="G53">
            <v>10</v>
          </cell>
          <cell r="H53">
            <v>4</v>
          </cell>
          <cell r="I53">
            <v>24</v>
          </cell>
        </row>
        <row r="54">
          <cell r="B54" t="str">
            <v>Ефремов Алексей</v>
          </cell>
          <cell r="C54" t="str">
            <v>ГСОБ Лесная / Троицк</v>
          </cell>
          <cell r="D54">
            <v>3</v>
          </cell>
          <cell r="E54">
            <v>1982</v>
          </cell>
          <cell r="F54">
            <v>2.4479166666666665E-4</v>
          </cell>
          <cell r="G54">
            <v>9</v>
          </cell>
          <cell r="H54">
            <v>3</v>
          </cell>
          <cell r="I54">
            <v>23</v>
          </cell>
        </row>
        <row r="55">
          <cell r="B55" t="str">
            <v>Моисеев Тимофей</v>
          </cell>
          <cell r="C55" t="str">
            <v>МГУ</v>
          </cell>
          <cell r="D55">
            <v>12</v>
          </cell>
          <cell r="E55">
            <v>1996</v>
          </cell>
          <cell r="F55">
            <v>2.5312499999999999E-4</v>
          </cell>
          <cell r="G55">
            <v>13</v>
          </cell>
          <cell r="H55">
            <v>2</v>
          </cell>
          <cell r="I55">
            <v>22</v>
          </cell>
        </row>
        <row r="56">
          <cell r="B56" t="str">
            <v>Конышев Дмитрий</v>
          </cell>
          <cell r="C56" t="str">
            <v>Мокрый асфальт</v>
          </cell>
          <cell r="D56">
            <v>6</v>
          </cell>
          <cell r="E56">
            <v>1989</v>
          </cell>
          <cell r="F56">
            <v>2.5949074074074074E-4</v>
          </cell>
          <cell r="G56">
            <v>14</v>
          </cell>
          <cell r="H56">
            <v>1</v>
          </cell>
          <cell r="I56">
            <v>21</v>
          </cell>
        </row>
        <row r="57">
          <cell r="B57" t="str">
            <v>Вербицкий Евгений</v>
          </cell>
          <cell r="C57" t="str">
            <v>Школа 2045</v>
          </cell>
          <cell r="D57">
            <v>15</v>
          </cell>
          <cell r="E57">
            <v>1989</v>
          </cell>
          <cell r="F57">
            <v>2.4907407407407403E-4</v>
          </cell>
          <cell r="G57">
            <v>11</v>
          </cell>
          <cell r="H57">
            <v>0</v>
          </cell>
          <cell r="I57">
            <v>20</v>
          </cell>
        </row>
        <row r="69">
          <cell r="B69" t="str">
            <v>Гусев Алексей</v>
          </cell>
          <cell r="C69" t="str">
            <v>Коломна</v>
          </cell>
          <cell r="D69">
            <v>17</v>
          </cell>
          <cell r="E69">
            <v>1970</v>
          </cell>
          <cell r="F69">
            <v>2.5335648148148152E-4</v>
          </cell>
          <cell r="G69">
            <v>1</v>
          </cell>
          <cell r="H69">
            <v>7</v>
          </cell>
          <cell r="I69">
            <v>33</v>
          </cell>
        </row>
        <row r="70">
          <cell r="B70" t="str">
            <v>Стыркин Михаил</v>
          </cell>
          <cell r="C70" t="str">
            <v>Мокрый асфальт</v>
          </cell>
          <cell r="D70">
            <v>23</v>
          </cell>
          <cell r="E70">
            <v>1972</v>
          </cell>
          <cell r="F70">
            <v>2.5462962962962961E-4</v>
          </cell>
          <cell r="G70">
            <v>2</v>
          </cell>
          <cell r="H70">
            <v>6</v>
          </cell>
          <cell r="I70">
            <v>31</v>
          </cell>
        </row>
        <row r="71">
          <cell r="B71" t="str">
            <v>Ендовицкий Влас</v>
          </cell>
          <cell r="C71" t="str">
            <v>Лыжный сервис</v>
          </cell>
          <cell r="D71">
            <v>21</v>
          </cell>
          <cell r="E71">
            <v>1970</v>
          </cell>
          <cell r="F71">
            <v>2.6608796296296293E-4</v>
          </cell>
          <cell r="G71">
            <v>7</v>
          </cell>
          <cell r="H71">
            <v>5</v>
          </cell>
          <cell r="I71">
            <v>29</v>
          </cell>
        </row>
        <row r="72">
          <cell r="B72" t="str">
            <v>Есаков Сергей</v>
          </cell>
          <cell r="C72" t="str">
            <v>"СК ""Посейдон"""</v>
          </cell>
          <cell r="D72">
            <v>25</v>
          </cell>
          <cell r="E72">
            <v>1967</v>
          </cell>
          <cell r="F72">
            <v>2.628472222222222E-4</v>
          </cell>
          <cell r="G72">
            <v>3</v>
          </cell>
          <cell r="H72">
            <v>3</v>
          </cell>
          <cell r="I72">
            <v>27</v>
          </cell>
        </row>
        <row r="73">
          <cell r="B73" t="str">
            <v>Есаков Игорь</v>
          </cell>
          <cell r="C73" t="str">
            <v>"СК ""Посейдон"""</v>
          </cell>
          <cell r="D73">
            <v>19</v>
          </cell>
          <cell r="E73">
            <v>1969</v>
          </cell>
          <cell r="F73">
            <v>2.6319444444444442E-4</v>
          </cell>
          <cell r="G73">
            <v>4</v>
          </cell>
          <cell r="H73">
            <v>3</v>
          </cell>
          <cell r="I73">
            <v>26</v>
          </cell>
        </row>
        <row r="74">
          <cell r="B74" t="str">
            <v>Шавеко Денис</v>
          </cell>
          <cell r="C74" t="str">
            <v>Купавна</v>
          </cell>
          <cell r="D74">
            <v>29</v>
          </cell>
          <cell r="E74">
            <v>1974</v>
          </cell>
          <cell r="F74">
            <v>2.6423611111111108E-4</v>
          </cell>
          <cell r="G74">
            <v>5</v>
          </cell>
          <cell r="H74">
            <v>3</v>
          </cell>
          <cell r="I74">
            <v>25</v>
          </cell>
        </row>
        <row r="75">
          <cell r="B75" t="str">
            <v>Литвинов Евгений</v>
          </cell>
          <cell r="C75" t="str">
            <v>KV+Team/Point Fitnes</v>
          </cell>
          <cell r="D75">
            <v>28</v>
          </cell>
          <cell r="E75">
            <v>1968</v>
          </cell>
          <cell r="F75">
            <v>2.6770833333333334E-4</v>
          </cell>
          <cell r="G75">
            <v>8</v>
          </cell>
          <cell r="H75">
            <v>1</v>
          </cell>
          <cell r="I75">
            <v>24</v>
          </cell>
        </row>
        <row r="76">
          <cell r="B76" t="str">
            <v>Акимов Андрей</v>
          </cell>
          <cell r="C76" t="str">
            <v>Лотос</v>
          </cell>
          <cell r="D76">
            <v>18</v>
          </cell>
          <cell r="E76">
            <v>1970</v>
          </cell>
          <cell r="F76">
            <v>2.657407407407407E-4</v>
          </cell>
          <cell r="G76">
            <v>6</v>
          </cell>
          <cell r="H76">
            <v>0</v>
          </cell>
          <cell r="I76">
            <v>23</v>
          </cell>
        </row>
        <row r="77">
          <cell r="B77" t="str">
            <v>Смольянинов Андрей</v>
          </cell>
          <cell r="C77" t="str">
            <v>Братцево</v>
          </cell>
          <cell r="D77">
            <v>20</v>
          </cell>
          <cell r="E77">
            <v>1972</v>
          </cell>
          <cell r="F77">
            <v>2.716435185185185E-4</v>
          </cell>
          <cell r="G77">
            <v>10</v>
          </cell>
          <cell r="H77">
            <v>5</v>
          </cell>
          <cell r="I77">
            <v>22</v>
          </cell>
        </row>
        <row r="78">
          <cell r="B78" t="str">
            <v>Старков Олег</v>
          </cell>
          <cell r="C78" t="str">
            <v>ABST</v>
          </cell>
          <cell r="D78">
            <v>27</v>
          </cell>
          <cell r="E78">
            <v>1970</v>
          </cell>
          <cell r="F78">
            <v>2.7152777777777782E-4</v>
          </cell>
          <cell r="G78">
            <v>9</v>
          </cell>
          <cell r="H78">
            <v>4</v>
          </cell>
          <cell r="I78">
            <v>21</v>
          </cell>
        </row>
        <row r="79">
          <cell r="B79" t="str">
            <v>Сурнакин Антон</v>
          </cell>
          <cell r="C79" t="str">
            <v>BML</v>
          </cell>
          <cell r="D79">
            <v>24</v>
          </cell>
          <cell r="E79">
            <v>1972</v>
          </cell>
          <cell r="F79">
            <v>2.8460648148148149E-4</v>
          </cell>
          <cell r="G79">
            <v>12</v>
          </cell>
          <cell r="H79">
            <v>3</v>
          </cell>
          <cell r="I79">
            <v>20</v>
          </cell>
        </row>
        <row r="80">
          <cell r="B80" t="str">
            <v>Зябрев Сергей</v>
          </cell>
          <cell r="C80" t="str">
            <v>лично/Москва</v>
          </cell>
          <cell r="D80">
            <v>22</v>
          </cell>
          <cell r="E80">
            <v>1974</v>
          </cell>
          <cell r="F80">
            <v>2.9039351851851855E-4</v>
          </cell>
          <cell r="G80">
            <v>13</v>
          </cell>
          <cell r="H80">
            <v>2</v>
          </cell>
          <cell r="I80">
            <v>19</v>
          </cell>
        </row>
        <row r="81">
          <cell r="B81" t="str">
            <v>Быков Евгений</v>
          </cell>
          <cell r="C81" t="str">
            <v>Москва</v>
          </cell>
          <cell r="D81">
            <v>30</v>
          </cell>
          <cell r="E81">
            <v>1970</v>
          </cell>
          <cell r="F81">
            <v>2.9745370370370369E-4</v>
          </cell>
          <cell r="G81">
            <v>14</v>
          </cell>
          <cell r="H81">
            <v>1</v>
          </cell>
          <cell r="I81">
            <v>18</v>
          </cell>
        </row>
        <row r="82">
          <cell r="B82" t="str">
            <v>Мелешкин Сергей</v>
          </cell>
          <cell r="C82" t="str">
            <v>СК Ромашково</v>
          </cell>
          <cell r="D82">
            <v>26</v>
          </cell>
          <cell r="E82">
            <v>1976</v>
          </cell>
          <cell r="F82">
            <v>2.7673611111111112E-4</v>
          </cell>
          <cell r="G82">
            <v>11</v>
          </cell>
          <cell r="H82">
            <v>0</v>
          </cell>
          <cell r="I82">
            <v>17</v>
          </cell>
        </row>
        <row r="106">
          <cell r="B106" t="str">
            <v>Кузякин Александр</v>
          </cell>
          <cell r="C106" t="str">
            <v>ГСОБ Лесная, Троицк.</v>
          </cell>
          <cell r="D106">
            <v>72</v>
          </cell>
          <cell r="E106">
            <v>1955</v>
          </cell>
          <cell r="F106">
            <v>2.7002314814814814E-4</v>
          </cell>
          <cell r="G106">
            <v>1</v>
          </cell>
          <cell r="H106">
            <v>5</v>
          </cell>
          <cell r="I106">
            <v>33</v>
          </cell>
        </row>
        <row r="107">
          <cell r="B107" t="str">
            <v>Воронин Константин</v>
          </cell>
          <cell r="C107" t="str">
            <v>Briko-maplus</v>
          </cell>
          <cell r="D107">
            <v>73</v>
          </cell>
          <cell r="E107">
            <v>1956</v>
          </cell>
          <cell r="F107">
            <v>2.7627314814814816E-4</v>
          </cell>
          <cell r="G107">
            <v>2</v>
          </cell>
          <cell r="H107">
            <v>5</v>
          </cell>
          <cell r="I107">
            <v>31</v>
          </cell>
        </row>
        <row r="108">
          <cell r="B108" t="str">
            <v>Михаровский Владимир</v>
          </cell>
          <cell r="C108" t="str">
            <v>Москва,лично</v>
          </cell>
          <cell r="D108">
            <v>70</v>
          </cell>
          <cell r="E108">
            <v>1956</v>
          </cell>
          <cell r="F108">
            <v>2.7685185185185186E-4</v>
          </cell>
          <cell r="G108">
            <v>3</v>
          </cell>
          <cell r="H108">
            <v>5</v>
          </cell>
          <cell r="I108">
            <v>29</v>
          </cell>
        </row>
        <row r="109">
          <cell r="B109" t="str">
            <v>Морев Виктор</v>
          </cell>
          <cell r="C109" t="str">
            <v>Москва</v>
          </cell>
          <cell r="D109">
            <v>71</v>
          </cell>
          <cell r="E109">
            <v>1956</v>
          </cell>
          <cell r="F109">
            <v>2.810185185185185E-4</v>
          </cell>
          <cell r="G109">
            <v>4</v>
          </cell>
          <cell r="H109">
            <v>3</v>
          </cell>
          <cell r="I109">
            <v>27</v>
          </cell>
        </row>
        <row r="110">
          <cell r="B110" t="str">
            <v>Абакумов Виктор</v>
          </cell>
          <cell r="C110" t="str">
            <v>Москва</v>
          </cell>
          <cell r="D110">
            <v>69</v>
          </cell>
          <cell r="E110">
            <v>1950</v>
          </cell>
          <cell r="F110">
            <v>3.1111111111111113E-4</v>
          </cell>
          <cell r="G110">
            <v>5</v>
          </cell>
          <cell r="H110">
            <v>2</v>
          </cell>
          <cell r="I110">
            <v>26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B8" t="str">
            <v>Ганушкин Владимир</v>
          </cell>
          <cell r="C8" t="str">
            <v>Спартак</v>
          </cell>
          <cell r="D8">
            <v>102</v>
          </cell>
          <cell r="E8">
            <v>1999</v>
          </cell>
          <cell r="F8">
            <v>1.0497685185185187E-3</v>
          </cell>
          <cell r="G8">
            <v>2.2719907407407407E-3</v>
          </cell>
          <cell r="H8">
            <v>3.5150462962962961E-3</v>
          </cell>
          <cell r="I8">
            <v>4.8043981481481479E-3</v>
          </cell>
          <cell r="J8">
            <v>6.092592592592593E-3</v>
          </cell>
          <cell r="K8">
            <v>7.3576388888888893E-3</v>
          </cell>
          <cell r="L8">
            <v>8.6365740740740743E-3</v>
          </cell>
          <cell r="M8">
            <v>9.990740740740741E-3</v>
          </cell>
          <cell r="N8">
            <v>1.130324074074074E-2</v>
          </cell>
          <cell r="O8">
            <v>1.2628472222222221E-2</v>
          </cell>
          <cell r="P8">
            <v>33</v>
          </cell>
        </row>
        <row r="9">
          <cell r="B9" t="str">
            <v>Игнатьев Валерий</v>
          </cell>
          <cell r="C9" t="str">
            <v>СК "ОЛИМП"</v>
          </cell>
          <cell r="D9">
            <v>97</v>
          </cell>
          <cell r="E9">
            <v>1998</v>
          </cell>
          <cell r="F9">
            <v>9.3981481481481477E-4</v>
          </cell>
          <cell r="G9">
            <v>2.2581018518518518E-3</v>
          </cell>
          <cell r="H9">
            <v>3.4965277777777777E-3</v>
          </cell>
          <cell r="I9">
            <v>4.7800925925925919E-3</v>
          </cell>
          <cell r="J9">
            <v>6.1284722222222218E-3</v>
          </cell>
          <cell r="K9">
            <v>7.3958333333333341E-3</v>
          </cell>
          <cell r="L9">
            <v>8.7615740740740744E-3</v>
          </cell>
          <cell r="M9">
            <v>1.0166666666666668E-2</v>
          </cell>
          <cell r="N9">
            <v>1.1557870370370371E-2</v>
          </cell>
          <cell r="O9">
            <v>1.2975694444444442E-2</v>
          </cell>
          <cell r="P9">
            <v>31</v>
          </cell>
        </row>
        <row r="10">
          <cell r="B10" t="str">
            <v>Монахов Антон</v>
          </cell>
          <cell r="C10" t="str">
            <v>ФВА РВСН/Серпухов</v>
          </cell>
          <cell r="D10">
            <v>43</v>
          </cell>
          <cell r="E10">
            <v>1997</v>
          </cell>
          <cell r="F10">
            <v>9.0624999999999994E-4</v>
          </cell>
          <cell r="G10">
            <v>2.2106481481481478E-3</v>
          </cell>
          <cell r="H10">
            <v>3.5000000000000001E-3</v>
          </cell>
          <cell r="I10">
            <v>4.7893518518518519E-3</v>
          </cell>
          <cell r="J10">
            <v>6.1435185185185178E-3</v>
          </cell>
          <cell r="K10">
            <v>7.4652777777777781E-3</v>
          </cell>
          <cell r="L10">
            <v>8.9421296296296297E-3</v>
          </cell>
          <cell r="M10">
            <v>1.0506944444444445E-2</v>
          </cell>
          <cell r="N10">
            <v>1.2083333333333333E-2</v>
          </cell>
          <cell r="O10">
            <v>1.3556712962962965E-2</v>
          </cell>
          <cell r="P10">
            <v>29</v>
          </cell>
        </row>
        <row r="11">
          <cell r="B11" t="str">
            <v>Лылов Иван</v>
          </cell>
          <cell r="C11" t="str">
            <v>СДЮСШОР Истина</v>
          </cell>
          <cell r="D11">
            <v>101</v>
          </cell>
          <cell r="F11">
            <v>9.86111111111111E-4</v>
          </cell>
          <cell r="G11">
            <v>2.3263888888888887E-3</v>
          </cell>
          <cell r="H11">
            <v>3.5451388888888893E-3</v>
          </cell>
          <cell r="I11">
            <v>5.0370370370370369E-3</v>
          </cell>
          <cell r="J11">
            <v>6.587962962962963E-3</v>
          </cell>
          <cell r="K11">
            <v>8.1354166666666675E-3</v>
          </cell>
          <cell r="L11">
            <v>9.7754629629629632E-3</v>
          </cell>
          <cell r="M11">
            <v>1.1439814814814814E-2</v>
          </cell>
          <cell r="N11">
            <v>1.3075231481481481E-2</v>
          </cell>
          <cell r="O11">
            <v>1.4601851851851852E-2</v>
          </cell>
          <cell r="P11">
            <v>27</v>
          </cell>
        </row>
        <row r="12">
          <cell r="B12" t="str">
            <v>Язопов Иван</v>
          </cell>
          <cell r="C12" t="str">
            <v>Серпухов</v>
          </cell>
          <cell r="D12">
            <v>59</v>
          </cell>
          <cell r="E12">
            <v>1997</v>
          </cell>
          <cell r="F12">
            <v>9.6643518518518519E-4</v>
          </cell>
          <cell r="G12">
            <v>2.3414351851851851E-3</v>
          </cell>
          <cell r="H12">
            <v>3.7245370370370371E-3</v>
          </cell>
          <cell r="I12">
            <v>5.1782407407407411E-3</v>
          </cell>
          <cell r="J12">
            <v>6.7499999999999999E-3</v>
          </cell>
          <cell r="K12">
            <v>8.3125000000000004E-3</v>
          </cell>
          <cell r="L12">
            <v>9.9664351851851841E-3</v>
          </cell>
          <cell r="M12">
            <v>1.1658564814814816E-2</v>
          </cell>
          <cell r="N12">
            <v>1.3296296296296297E-2</v>
          </cell>
          <cell r="O12">
            <v>1.5009259259259259E-2</v>
          </cell>
          <cell r="P12">
            <v>26</v>
          </cell>
        </row>
        <row r="13">
          <cell r="B13" t="str">
            <v>Андрианов Егор</v>
          </cell>
          <cell r="C13" t="str">
            <v>РГУФКСМиТ</v>
          </cell>
          <cell r="D13">
            <v>96</v>
          </cell>
          <cell r="E13">
            <v>1998</v>
          </cell>
          <cell r="F13">
            <v>1.03125E-3</v>
          </cell>
          <cell r="G13">
            <v>2.6134259259259257E-3</v>
          </cell>
          <cell r="H13">
            <v>4.0937499999999993E-3</v>
          </cell>
          <cell r="I13">
            <v>5.7164351851851855E-3</v>
          </cell>
          <cell r="J13">
            <v>7.6481481481481478E-3</v>
          </cell>
          <cell r="K13">
            <v>9.3333333333333341E-3</v>
          </cell>
          <cell r="L13">
            <v>1.0960648148148148E-2</v>
          </cell>
          <cell r="M13">
            <v>1.2635416666666668E-2</v>
          </cell>
          <cell r="N13">
            <v>1.4241898148148148E-2</v>
          </cell>
          <cell r="O13">
            <v>1.5856481481481482E-2</v>
          </cell>
          <cell r="P13">
            <v>25</v>
          </cell>
        </row>
        <row r="21">
          <cell r="B21" t="str">
            <v>Безгин Илья</v>
          </cell>
          <cell r="C21" t="str">
            <v>Троицк, "Лесная"</v>
          </cell>
          <cell r="D21">
            <v>82</v>
          </cell>
          <cell r="E21">
            <v>1995</v>
          </cell>
          <cell r="F21">
            <v>8.7962962962962962E-4</v>
          </cell>
          <cell r="G21">
            <v>2.0578703703703705E-3</v>
          </cell>
          <cell r="H21">
            <v>3.2673611111111111E-3</v>
          </cell>
          <cell r="I21">
            <v>4.4699074074074077E-3</v>
          </cell>
          <cell r="J21">
            <v>5.7222222222222223E-3</v>
          </cell>
          <cell r="K21">
            <v>6.9652777777777777E-3</v>
          </cell>
          <cell r="L21">
            <v>8.1898148148148147E-3</v>
          </cell>
          <cell r="M21">
            <v>9.449074074074075E-3</v>
          </cell>
          <cell r="N21">
            <v>1.068287037037037E-2</v>
          </cell>
          <cell r="O21">
            <v>1.1979166666666666E-2</v>
          </cell>
          <cell r="P21">
            <v>1.3234953703703705E-2</v>
          </cell>
          <cell r="Q21">
            <v>1.4474537037037037E-2</v>
          </cell>
          <cell r="R21">
            <v>33</v>
          </cell>
        </row>
        <row r="22">
          <cell r="B22" t="str">
            <v>Курлович Сергей</v>
          </cell>
          <cell r="C22" t="str">
            <v>Москва</v>
          </cell>
          <cell r="D22">
            <v>89</v>
          </cell>
          <cell r="E22">
            <v>1985</v>
          </cell>
          <cell r="F22">
            <v>8.9351851851851842E-4</v>
          </cell>
          <cell r="G22">
            <v>2.1331018518518517E-3</v>
          </cell>
          <cell r="H22">
            <v>3.3854166666666668E-3</v>
          </cell>
          <cell r="I22">
            <v>4.6562499999999998E-3</v>
          </cell>
          <cell r="J22">
            <v>5.9270833333333337E-3</v>
          </cell>
          <cell r="K22">
            <v>7.2013888888888882E-3</v>
          </cell>
          <cell r="L22">
            <v>8.4525462962962965E-3</v>
          </cell>
          <cell r="M22">
            <v>9.7638888888888897E-3</v>
          </cell>
          <cell r="N22">
            <v>1.1064814814814814E-2</v>
          </cell>
          <cell r="O22">
            <v>1.2380787037037037E-2</v>
          </cell>
          <cell r="P22">
            <v>1.3715277777777778E-2</v>
          </cell>
          <cell r="Q22">
            <v>1.5013888888888889E-2</v>
          </cell>
          <cell r="R22">
            <v>31</v>
          </cell>
        </row>
        <row r="23">
          <cell r="B23" t="str">
            <v>Чирков Алексей</v>
          </cell>
          <cell r="C23" t="str">
            <v>SOVA</v>
          </cell>
          <cell r="D23">
            <v>95</v>
          </cell>
          <cell r="E23">
            <v>1986</v>
          </cell>
          <cell r="F23">
            <v>9.2013888888888885E-4</v>
          </cell>
          <cell r="G23">
            <v>2.1967592592592594E-3</v>
          </cell>
          <cell r="H23">
            <v>3.4560185185185184E-3</v>
          </cell>
          <cell r="I23">
            <v>4.7349537037037039E-3</v>
          </cell>
          <cell r="J23">
            <v>6.0185185185185177E-3</v>
          </cell>
          <cell r="K23">
            <v>7.2951388888888892E-3</v>
          </cell>
          <cell r="L23">
            <v>8.579861111111111E-3</v>
          </cell>
          <cell r="M23">
            <v>9.9432870370370369E-3</v>
          </cell>
          <cell r="N23">
            <v>1.1306712962962963E-2</v>
          </cell>
          <cell r="O23">
            <v>1.2700231481481481E-2</v>
          </cell>
          <cell r="P23">
            <v>1.4021990740740739E-2</v>
          </cell>
          <cell r="Q23">
            <v>1.528587962962963E-2</v>
          </cell>
          <cell r="R23">
            <v>29</v>
          </cell>
        </row>
        <row r="24">
          <cell r="B24" t="str">
            <v>Горошников Дмитрий</v>
          </cell>
          <cell r="C24" t="str">
            <v>РЦЗВС "Перекоп"</v>
          </cell>
          <cell r="D24">
            <v>83</v>
          </cell>
          <cell r="E24">
            <v>1993</v>
          </cell>
          <cell r="F24">
            <v>1.0034722222222222E-3</v>
          </cell>
          <cell r="G24">
            <v>2.173611111111111E-3</v>
          </cell>
          <cell r="H24">
            <v>3.41087962962963E-3</v>
          </cell>
          <cell r="I24">
            <v>4.6874999999999998E-3</v>
          </cell>
          <cell r="J24">
            <v>5.9699074074074064E-3</v>
          </cell>
          <cell r="K24">
            <v>7.2465277777777779E-3</v>
          </cell>
          <cell r="L24">
            <v>8.5659722222222231E-3</v>
          </cell>
          <cell r="M24">
            <v>9.9351851851851841E-3</v>
          </cell>
          <cell r="N24">
            <v>1.129976851851852E-2</v>
          </cell>
          <cell r="O24">
            <v>1.2688657407407407E-2</v>
          </cell>
          <cell r="P24">
            <v>1.4063657407407407E-2</v>
          </cell>
          <cell r="Q24">
            <v>1.53125E-2</v>
          </cell>
          <cell r="R24">
            <v>27</v>
          </cell>
        </row>
        <row r="25">
          <cell r="B25" t="str">
            <v>Малков Николай</v>
          </cell>
          <cell r="C25" t="str">
            <v>ПыхТим</v>
          </cell>
          <cell r="D25">
            <v>90</v>
          </cell>
          <cell r="E25">
            <v>1983</v>
          </cell>
          <cell r="F25">
            <v>9.5138888888888888E-4</v>
          </cell>
          <cell r="G25">
            <v>2.1770833333333334E-3</v>
          </cell>
          <cell r="H25">
            <v>3.4467592592592588E-3</v>
          </cell>
          <cell r="I25">
            <v>4.7627314814814815E-3</v>
          </cell>
          <cell r="J25">
            <v>6.0729166666666666E-3</v>
          </cell>
          <cell r="K25">
            <v>7.4085648148148149E-3</v>
          </cell>
          <cell r="L25">
            <v>8.7650462962962968E-3</v>
          </cell>
          <cell r="M25">
            <v>1.0150462962962964E-2</v>
          </cell>
          <cell r="N25">
            <v>1.1506944444444445E-2</v>
          </cell>
          <cell r="O25">
            <v>1.2868055555555556E-2</v>
          </cell>
          <cell r="P25">
            <v>1.4270833333333335E-2</v>
          </cell>
          <cell r="Q25">
            <v>1.5640046296296298E-2</v>
          </cell>
          <cell r="R25">
            <v>26</v>
          </cell>
        </row>
        <row r="26">
          <cell r="B26" t="str">
            <v>Краснов Андрей</v>
          </cell>
          <cell r="C26" t="str">
            <v>Красногорск</v>
          </cell>
          <cell r="D26">
            <v>88</v>
          </cell>
          <cell r="E26">
            <v>1984</v>
          </cell>
          <cell r="F26">
            <v>9.5486111111111108E-4</v>
          </cell>
          <cell r="G26">
            <v>2.1886574074074074E-3</v>
          </cell>
          <cell r="H26">
            <v>3.4513888888888888E-3</v>
          </cell>
          <cell r="I26">
            <v>4.7291666666666671E-3</v>
          </cell>
          <cell r="J26">
            <v>6.076388888888889E-3</v>
          </cell>
          <cell r="K26">
            <v>7.4027777777777781E-3</v>
          </cell>
          <cell r="L26">
            <v>8.7685185185185192E-3</v>
          </cell>
          <cell r="M26">
            <v>1.0155092592592592E-2</v>
          </cell>
          <cell r="N26">
            <v>1.1729166666666667E-2</v>
          </cell>
          <cell r="O26">
            <v>1.3211805555555555E-2</v>
          </cell>
          <cell r="P26">
            <v>1.4706018518518519E-2</v>
          </cell>
          <cell r="Q26">
            <v>1.6244212962962964E-2</v>
          </cell>
          <cell r="R26">
            <v>25</v>
          </cell>
        </row>
        <row r="27">
          <cell r="B27" t="str">
            <v>Ефремов Алексей</v>
          </cell>
          <cell r="C27" t="str">
            <v>ГСОБ "Лесная"</v>
          </cell>
          <cell r="D27">
            <v>84</v>
          </cell>
          <cell r="E27">
            <v>1982</v>
          </cell>
          <cell r="F27">
            <v>9.7337962962962959E-4</v>
          </cell>
          <cell r="G27">
            <v>2.3078703703703703E-3</v>
          </cell>
          <cell r="H27">
            <v>3.5821759259259257E-3</v>
          </cell>
          <cell r="I27">
            <v>4.9814814814814817E-3</v>
          </cell>
          <cell r="J27">
            <v>6.3900462962962964E-3</v>
          </cell>
          <cell r="K27">
            <v>7.7708333333333336E-3</v>
          </cell>
          <cell r="L27">
            <v>9.1909722222222219E-3</v>
          </cell>
          <cell r="M27">
            <v>1.0643518518518517E-2</v>
          </cell>
          <cell r="N27">
            <v>1.2099537037037035E-2</v>
          </cell>
          <cell r="O27">
            <v>1.3519675925925926E-2</v>
          </cell>
          <cell r="P27">
            <v>1.4962962962962963E-2</v>
          </cell>
          <cell r="Q27">
            <v>1.6432870370370372E-2</v>
          </cell>
          <cell r="R27">
            <v>24</v>
          </cell>
        </row>
        <row r="28">
          <cell r="B28" t="str">
            <v>Анфилов Александр</v>
          </cell>
          <cell r="C28" t="str">
            <v>Москва</v>
          </cell>
          <cell r="D28">
            <v>81</v>
          </cell>
          <cell r="E28">
            <v>1977</v>
          </cell>
          <cell r="F28">
            <v>1.0196759259259258E-3</v>
          </cell>
          <cell r="G28">
            <v>2.3773148148148147E-3</v>
          </cell>
          <cell r="H28">
            <v>3.8576388888888883E-3</v>
          </cell>
          <cell r="I28">
            <v>5.3842592592592596E-3</v>
          </cell>
          <cell r="J28">
            <v>6.9444444444444441E-3</v>
          </cell>
          <cell r="K28">
            <v>8.487268518518519E-3</v>
          </cell>
          <cell r="L28">
            <v>1.0085648148148147E-2</v>
          </cell>
          <cell r="M28">
            <v>1.1645833333333333E-2</v>
          </cell>
          <cell r="N28">
            <v>1.3224537037037036E-2</v>
          </cell>
          <cell r="O28">
            <v>1.4994212962962961E-2</v>
          </cell>
          <cell r="P28">
            <v>1.6650462962962961E-2</v>
          </cell>
          <cell r="Q28">
            <v>1.8296296296296297E-2</v>
          </cell>
          <cell r="R28">
            <v>23</v>
          </cell>
        </row>
        <row r="29">
          <cell r="B29" t="str">
            <v>Прис Кирилл</v>
          </cell>
          <cell r="C29" t="str">
            <v>ЮвентаСпорт</v>
          </cell>
          <cell r="D29">
            <v>93</v>
          </cell>
          <cell r="E29">
            <v>1993</v>
          </cell>
          <cell r="F29">
            <v>9.5833333333333328E-4</v>
          </cell>
          <cell r="G29">
            <v>2.4490740740740744E-3</v>
          </cell>
          <cell r="H29">
            <v>3.913194444444444E-3</v>
          </cell>
          <cell r="I29">
            <v>5.4212962962962965E-3</v>
          </cell>
          <cell r="J29">
            <v>7.021990740740741E-3</v>
          </cell>
          <cell r="K29">
            <v>8.6203703703703703E-3</v>
          </cell>
          <cell r="L29">
            <v>1.0351851851851852E-2</v>
          </cell>
          <cell r="M29">
            <v>1.2048611111111112E-2</v>
          </cell>
          <cell r="N29">
            <v>1.3664351851851851E-2</v>
          </cell>
          <cell r="O29">
            <v>1.5314814814814816E-2</v>
          </cell>
          <cell r="P29">
            <v>1.6980324074074075E-2</v>
          </cell>
          <cell r="Q29">
            <v>1.8671296296296297E-2</v>
          </cell>
          <cell r="R29">
            <v>22</v>
          </cell>
        </row>
        <row r="30">
          <cell r="B30" t="str">
            <v>Милютин Игорь</v>
          </cell>
          <cell r="C30" t="str">
            <v>ГЗВВЦ</v>
          </cell>
          <cell r="D30">
            <v>92</v>
          </cell>
          <cell r="E30">
            <v>1977</v>
          </cell>
          <cell r="F30">
            <v>1.0648148148148147E-3</v>
          </cell>
          <cell r="G30">
            <v>2.8182870370370371E-3</v>
          </cell>
          <cell r="H30">
            <v>4.5196759259259261E-3</v>
          </cell>
          <cell r="I30">
            <v>6.2650462962962963E-3</v>
          </cell>
          <cell r="J30">
            <v>7.9444444444444432E-3</v>
          </cell>
          <cell r="K30">
            <v>9.7071759259259264E-3</v>
          </cell>
          <cell r="L30">
            <v>1.1516203703703702E-2</v>
          </cell>
          <cell r="M30">
            <v>1.3269675925925926E-2</v>
          </cell>
          <cell r="N30">
            <v>1.4980324074074075E-2</v>
          </cell>
          <cell r="O30">
            <v>1.6741898148148148E-2</v>
          </cell>
          <cell r="P30">
            <v>1.849189814814815E-2</v>
          </cell>
          <cell r="Q30">
            <v>2.0192129629629633E-2</v>
          </cell>
          <cell r="R30">
            <v>21</v>
          </cell>
        </row>
        <row r="31">
          <cell r="B31" t="str">
            <v>Казаков Антон</v>
          </cell>
          <cell r="C31" t="str">
            <v>Заленоград</v>
          </cell>
          <cell r="D31">
            <v>86</v>
          </cell>
          <cell r="E31">
            <v>1985</v>
          </cell>
          <cell r="F31">
            <v>1.1053240740740741E-3</v>
          </cell>
          <cell r="G31">
            <v>2.9004629629629628E-3</v>
          </cell>
          <cell r="H31">
            <v>4.6469907407407406E-3</v>
          </cell>
          <cell r="I31">
            <v>6.4027777777777781E-3</v>
          </cell>
          <cell r="J31">
            <v>8.185185185185186E-3</v>
          </cell>
          <cell r="K31">
            <v>9.9953703703703697E-3</v>
          </cell>
          <cell r="L31">
            <v>1.1811342592592594E-2</v>
          </cell>
          <cell r="M31">
            <v>1.3650462962962963E-2</v>
          </cell>
          <cell r="N31">
            <v>1.5532407407407406E-2</v>
          </cell>
          <cell r="O31">
            <v>1.7377314814814814E-2</v>
          </cell>
          <cell r="P31">
            <v>1.9204861111111114E-2</v>
          </cell>
          <cell r="Q31">
            <v>2.0969907407407406E-2</v>
          </cell>
          <cell r="R31">
            <v>20</v>
          </cell>
        </row>
        <row r="35">
          <cell r="B35" t="str">
            <v>Плотникова Ольга</v>
          </cell>
          <cell r="C35" t="str">
            <v>Зеленогорская СДЮСШО</v>
          </cell>
          <cell r="D35">
            <v>11</v>
          </cell>
          <cell r="E35">
            <v>1996</v>
          </cell>
          <cell r="F35">
            <v>1.1076388888888891E-3</v>
          </cell>
          <cell r="G35">
            <v>2.6087962962962966E-3</v>
          </cell>
          <cell r="H35">
            <v>4.0532407407407409E-3</v>
          </cell>
          <cell r="I35">
            <v>5.4722222222222221E-3</v>
          </cell>
          <cell r="J35">
            <v>6.881944444444444E-3</v>
          </cell>
          <cell r="K35">
            <v>8.3796296296296292E-3</v>
          </cell>
          <cell r="L35">
            <v>33</v>
          </cell>
        </row>
        <row r="36">
          <cell r="B36" t="str">
            <v>Ефремова Антонина</v>
          </cell>
          <cell r="D36">
            <v>7</v>
          </cell>
          <cell r="E36">
            <v>1991</v>
          </cell>
          <cell r="F36">
            <v>1.3495370370370371E-3</v>
          </cell>
          <cell r="G36">
            <v>3.1134259259259257E-3</v>
          </cell>
          <cell r="H36">
            <v>4.8506944444444448E-3</v>
          </cell>
          <cell r="I36">
            <v>6.6354166666666671E-3</v>
          </cell>
          <cell r="J36">
            <v>8.3923611111111126E-3</v>
          </cell>
          <cell r="K36">
            <v>1.0104166666666668E-2</v>
          </cell>
          <cell r="L36">
            <v>31</v>
          </cell>
        </row>
        <row r="37">
          <cell r="B37" t="str">
            <v>Ермакова Елена</v>
          </cell>
          <cell r="C37" t="str">
            <v>Химки</v>
          </cell>
          <cell r="D37">
            <v>6</v>
          </cell>
          <cell r="E37">
            <v>1986</v>
          </cell>
          <cell r="F37">
            <v>1.4814814814814814E-3</v>
          </cell>
          <cell r="G37">
            <v>3.4074074074074072E-3</v>
          </cell>
          <cell r="H37">
            <v>5.5787037037037038E-3</v>
          </cell>
          <cell r="I37">
            <v>7.7048611111111111E-3</v>
          </cell>
          <cell r="J37">
            <v>9.9004629629629633E-3</v>
          </cell>
          <cell r="K37">
            <v>1.2048611111111112E-2</v>
          </cell>
          <cell r="L37">
            <v>29</v>
          </cell>
        </row>
        <row r="41">
          <cell r="B41" t="str">
            <v>Щепеткин Алексей</v>
          </cell>
          <cell r="C41" t="str">
            <v>triskirun.ru/Москва</v>
          </cell>
          <cell r="D41">
            <v>79</v>
          </cell>
          <cell r="E41">
            <v>1968</v>
          </cell>
          <cell r="F41">
            <v>1.0532407407407407E-3</v>
          </cell>
          <cell r="G41">
            <v>2.4560185185185184E-3</v>
          </cell>
          <cell r="H41">
            <v>3.7858796296296299E-3</v>
          </cell>
          <cell r="I41">
            <v>5.1319444444444442E-3</v>
          </cell>
          <cell r="J41">
            <v>6.5185185185185181E-3</v>
          </cell>
          <cell r="K41">
            <v>7.9745370370370369E-3</v>
          </cell>
          <cell r="L41">
            <v>9.2893518518518525E-3</v>
          </cell>
          <cell r="M41">
            <v>1.0583333333333333E-2</v>
          </cell>
          <cell r="N41">
            <v>1.1949074074074075E-2</v>
          </cell>
          <cell r="O41">
            <v>1.3351851851851851E-2</v>
          </cell>
          <cell r="P41">
            <v>1.4775462962962962E-2</v>
          </cell>
          <cell r="Q41">
            <v>1.604513888888889E-2</v>
          </cell>
          <cell r="R41">
            <v>33</v>
          </cell>
        </row>
        <row r="42">
          <cell r="B42" t="str">
            <v>Чернопятов Виктор</v>
          </cell>
          <cell r="C42" t="str">
            <v>Стимул-Петрозаводск</v>
          </cell>
          <cell r="D42">
            <v>77</v>
          </cell>
          <cell r="E42">
            <v>1976</v>
          </cell>
          <cell r="F42">
            <v>1.0393518518518519E-3</v>
          </cell>
          <cell r="G42">
            <v>2.4502314814814816E-3</v>
          </cell>
          <cell r="H42">
            <v>3.7662037037037035E-3</v>
          </cell>
          <cell r="I42">
            <v>5.1354166666666666E-3</v>
          </cell>
          <cell r="J42">
            <v>6.5300925925925917E-3</v>
          </cell>
          <cell r="K42">
            <v>7.9699074074074065E-3</v>
          </cell>
          <cell r="L42">
            <v>9.2916666666666668E-3</v>
          </cell>
          <cell r="M42">
            <v>1.0613425925925927E-2</v>
          </cell>
          <cell r="N42">
            <v>1.1960648148148149E-2</v>
          </cell>
          <cell r="O42">
            <v>1.3331018518518518E-2</v>
          </cell>
          <cell r="P42">
            <v>1.4771990740740744E-2</v>
          </cell>
          <cell r="Q42">
            <v>1.6083333333333335E-2</v>
          </cell>
          <cell r="R42">
            <v>31</v>
          </cell>
        </row>
        <row r="43">
          <cell r="B43" t="str">
            <v>Машинистов Сергей</v>
          </cell>
          <cell r="C43" t="str">
            <v>Рязань</v>
          </cell>
          <cell r="D43">
            <v>72</v>
          </cell>
          <cell r="E43">
            <v>1968</v>
          </cell>
          <cell r="F43">
            <v>1.03125E-3</v>
          </cell>
          <cell r="G43">
            <v>2.4722222222222224E-3</v>
          </cell>
          <cell r="H43">
            <v>3.8587962962962964E-3</v>
          </cell>
          <cell r="I43">
            <v>5.2129629629629635E-3</v>
          </cell>
          <cell r="J43">
            <v>6.5706018518518518E-3</v>
          </cell>
          <cell r="K43">
            <v>8.0474537037037042E-3</v>
          </cell>
          <cell r="L43">
            <v>9.3611111111111117E-3</v>
          </cell>
          <cell r="M43">
            <v>1.0780092592592593E-2</v>
          </cell>
          <cell r="N43">
            <v>1.2247685185185186E-2</v>
          </cell>
          <cell r="O43">
            <v>1.3635416666666669E-2</v>
          </cell>
          <cell r="P43">
            <v>1.4965277777777779E-2</v>
          </cell>
          <cell r="Q43">
            <v>1.6276620370370368E-2</v>
          </cell>
          <cell r="R43">
            <v>29</v>
          </cell>
        </row>
        <row r="44">
          <cell r="B44" t="str">
            <v>Комлев Юрий</v>
          </cell>
          <cell r="C44" t="str">
            <v>Triskirun.ru Химки</v>
          </cell>
          <cell r="D44">
            <v>70</v>
          </cell>
          <cell r="E44">
            <v>1967</v>
          </cell>
          <cell r="F44">
            <v>1.1273148148148147E-3</v>
          </cell>
          <cell r="G44">
            <v>2.4571759259259256E-3</v>
          </cell>
          <cell r="H44">
            <v>3.8263888888888892E-3</v>
          </cell>
          <cell r="I44">
            <v>5.170138888888889E-3</v>
          </cell>
          <cell r="J44">
            <v>6.5578703703703702E-3</v>
          </cell>
          <cell r="K44">
            <v>7.9861111111111122E-3</v>
          </cell>
          <cell r="L44">
            <v>9.3368055555555548E-3</v>
          </cell>
          <cell r="M44">
            <v>1.0773148148148148E-2</v>
          </cell>
          <cell r="N44">
            <v>1.2233796296296296E-2</v>
          </cell>
          <cell r="O44">
            <v>1.3672453703703702E-2</v>
          </cell>
          <cell r="P44">
            <v>1.500462962962963E-2</v>
          </cell>
          <cell r="Q44">
            <v>1.6369212962962964E-2</v>
          </cell>
          <cell r="R44">
            <v>27</v>
          </cell>
        </row>
        <row r="45">
          <cell r="B45" t="str">
            <v>Ендовицкий Влас</v>
          </cell>
          <cell r="C45" t="str">
            <v>Лыжный сервис ТОКО</v>
          </cell>
          <cell r="D45">
            <v>66</v>
          </cell>
          <cell r="E45">
            <v>1970</v>
          </cell>
          <cell r="F45">
            <v>1.0983796296296295E-3</v>
          </cell>
          <cell r="G45">
            <v>2.4594907407407408E-3</v>
          </cell>
          <cell r="H45">
            <v>3.8368055555555555E-3</v>
          </cell>
          <cell r="I45">
            <v>5.208333333333333E-3</v>
          </cell>
          <cell r="J45">
            <v>6.5983796296296303E-3</v>
          </cell>
          <cell r="K45">
            <v>7.9942129629629634E-3</v>
          </cell>
          <cell r="L45">
            <v>9.3495370370370364E-3</v>
          </cell>
          <cell r="M45">
            <v>1.0767361111111111E-2</v>
          </cell>
          <cell r="N45">
            <v>1.2217592592592592E-2</v>
          </cell>
          <cell r="O45">
            <v>1.3660879629629629E-2</v>
          </cell>
          <cell r="P45">
            <v>1.5118055555555556E-2</v>
          </cell>
          <cell r="Q45">
            <v>1.6583333333333332E-2</v>
          </cell>
          <cell r="R45">
            <v>26</v>
          </cell>
        </row>
        <row r="46">
          <cell r="B46" t="str">
            <v>Старков Олег</v>
          </cell>
          <cell r="C46" t="str">
            <v>АБСТ</v>
          </cell>
          <cell r="D46">
            <v>75</v>
          </cell>
          <cell r="E46">
            <v>1970</v>
          </cell>
          <cell r="F46">
            <v>1.0289351851851852E-3</v>
          </cell>
          <cell r="G46">
            <v>2.4814814814814816E-3</v>
          </cell>
          <cell r="H46">
            <v>3.8460648148148147E-3</v>
          </cell>
          <cell r="I46">
            <v>5.2523148148148147E-3</v>
          </cell>
          <cell r="J46">
            <v>6.6944444444444447E-3</v>
          </cell>
          <cell r="K46">
            <v>8.1331018518518514E-3</v>
          </cell>
          <cell r="L46">
            <v>9.5879629629629631E-3</v>
          </cell>
          <cell r="M46">
            <v>1.1045138888888889E-2</v>
          </cell>
          <cell r="N46">
            <v>1.248263888888889E-2</v>
          </cell>
          <cell r="O46">
            <v>1.3959490740740739E-2</v>
          </cell>
          <cell r="P46">
            <v>1.5475694444444445E-2</v>
          </cell>
          <cell r="Q46">
            <v>1.6949074074074075E-2</v>
          </cell>
          <cell r="R46">
            <v>25</v>
          </cell>
        </row>
        <row r="47">
          <cell r="B47" t="str">
            <v>Журавлев Денис</v>
          </cell>
          <cell r="C47" t="str">
            <v>ФЛГБ Зеленоград</v>
          </cell>
          <cell r="D47">
            <v>69</v>
          </cell>
          <cell r="E47">
            <v>1970</v>
          </cell>
          <cell r="F47">
            <v>1.0682870370370371E-3</v>
          </cell>
          <cell r="G47">
            <v>2.5034722222222225E-3</v>
          </cell>
          <cell r="H47">
            <v>3.890046296296296E-3</v>
          </cell>
          <cell r="I47">
            <v>5.2731481481481483E-3</v>
          </cell>
          <cell r="J47">
            <v>6.6874999999999999E-3</v>
          </cell>
          <cell r="K47">
            <v>8.1226851851851859E-3</v>
          </cell>
          <cell r="L47">
            <v>9.601851851851851E-3</v>
          </cell>
          <cell r="M47">
            <v>1.1086805555555556E-2</v>
          </cell>
          <cell r="N47">
            <v>1.2564814814814815E-2</v>
          </cell>
          <cell r="O47">
            <v>1.4055555555555556E-2</v>
          </cell>
          <cell r="P47">
            <v>1.5564814814814816E-2</v>
          </cell>
          <cell r="Q47">
            <v>1.7056712962962964E-2</v>
          </cell>
          <cell r="R47">
            <v>24</v>
          </cell>
        </row>
        <row r="48">
          <cell r="B48" t="str">
            <v>Есаков Сергей</v>
          </cell>
          <cell r="C48" t="str">
            <v>СК "Посейдон"</v>
          </cell>
          <cell r="D48">
            <v>110</v>
          </cell>
          <cell r="E48">
            <v>1967</v>
          </cell>
          <cell r="F48">
            <v>1.0254629629629628E-3</v>
          </cell>
          <cell r="G48">
            <v>2.4537037037037036E-3</v>
          </cell>
          <cell r="H48">
            <v>3.8136574074074075E-3</v>
          </cell>
          <cell r="I48">
            <v>5.1967592592592595E-3</v>
          </cell>
          <cell r="J48">
            <v>6.6516203703703702E-3</v>
          </cell>
          <cell r="K48">
            <v>8.1597222222222227E-3</v>
          </cell>
          <cell r="L48">
            <v>9.6597222222222223E-3</v>
          </cell>
          <cell r="M48">
            <v>1.1211805555555556E-2</v>
          </cell>
          <cell r="N48">
            <v>1.2769675925925926E-2</v>
          </cell>
          <cell r="O48">
            <v>1.4285879629629629E-2</v>
          </cell>
          <cell r="P48">
            <v>1.5883101851851853E-2</v>
          </cell>
          <cell r="Q48">
            <v>1.7355324074074075E-2</v>
          </cell>
          <cell r="R48">
            <v>23</v>
          </cell>
        </row>
        <row r="49">
          <cell r="B49" t="str">
            <v>Акимов Андрей</v>
          </cell>
          <cell r="C49" t="str">
            <v>Лотос</v>
          </cell>
          <cell r="D49">
            <v>61</v>
          </cell>
          <cell r="E49">
            <v>1970</v>
          </cell>
          <cell r="F49">
            <v>1.0833333333333335E-3</v>
          </cell>
          <cell r="G49">
            <v>2.491898148148148E-3</v>
          </cell>
          <cell r="H49">
            <v>3.8726851851851852E-3</v>
          </cell>
          <cell r="I49">
            <v>5.2951388888888883E-3</v>
          </cell>
          <cell r="J49">
            <v>6.8113425925925919E-3</v>
          </cell>
          <cell r="K49">
            <v>8.3043981481481493E-3</v>
          </cell>
          <cell r="L49">
            <v>9.8796296296296288E-3</v>
          </cell>
          <cell r="M49">
            <v>1.1498842592592593E-2</v>
          </cell>
          <cell r="N49">
            <v>1.3094907407407408E-2</v>
          </cell>
          <cell r="O49">
            <v>1.4671296296296295E-2</v>
          </cell>
          <cell r="P49">
            <v>1.6280092592592593E-2</v>
          </cell>
          <cell r="Q49">
            <v>1.7847222222222223E-2</v>
          </cell>
          <cell r="R49">
            <v>22</v>
          </cell>
        </row>
        <row r="50">
          <cell r="B50" t="str">
            <v>Шавеко Денис</v>
          </cell>
          <cell r="C50" t="str">
            <v>Купавна</v>
          </cell>
          <cell r="D50">
            <v>78</v>
          </cell>
          <cell r="E50">
            <v>1974</v>
          </cell>
          <cell r="F50">
            <v>1.1724537037037035E-3</v>
          </cell>
          <cell r="G50">
            <v>2.5543981481481481E-3</v>
          </cell>
          <cell r="H50">
            <v>4.0277777777777777E-3</v>
          </cell>
          <cell r="I50">
            <v>5.5671296296296302E-3</v>
          </cell>
          <cell r="J50">
            <v>7.0972222222222226E-3</v>
          </cell>
          <cell r="K50">
            <v>8.6180555555555559E-3</v>
          </cell>
          <cell r="L50">
            <v>1.0122685185185184E-2</v>
          </cell>
          <cell r="M50">
            <v>1.1706018518518518E-2</v>
          </cell>
          <cell r="N50">
            <v>1.3311342592592592E-2</v>
          </cell>
          <cell r="O50">
            <v>1.4875000000000001E-2</v>
          </cell>
          <cell r="P50">
            <v>1.6416666666666666E-2</v>
          </cell>
          <cell r="Q50">
            <v>1.7918981481481484E-2</v>
          </cell>
          <cell r="R50">
            <v>21</v>
          </cell>
        </row>
        <row r="51">
          <cell r="B51" t="str">
            <v>Буренков Игорь</v>
          </cell>
          <cell r="C51" t="str">
            <v>СШ 93 на Можайке</v>
          </cell>
          <cell r="D51">
            <v>63</v>
          </cell>
          <cell r="E51">
            <v>1974</v>
          </cell>
          <cell r="F51">
            <v>1.2060185185185186E-3</v>
          </cell>
          <cell r="G51">
            <v>2.6597222222222226E-3</v>
          </cell>
          <cell r="H51">
            <v>4.2361111111111106E-3</v>
          </cell>
          <cell r="I51">
            <v>5.7893518518518511E-3</v>
          </cell>
          <cell r="J51">
            <v>7.3101851851851861E-3</v>
          </cell>
          <cell r="K51">
            <v>8.9236111111111113E-3</v>
          </cell>
          <cell r="L51">
            <v>1.0375000000000001E-2</v>
          </cell>
          <cell r="M51">
            <v>1.1951388888888888E-2</v>
          </cell>
          <cell r="N51">
            <v>1.3475694444444445E-2</v>
          </cell>
          <cell r="O51">
            <v>1.499189814814815E-2</v>
          </cell>
          <cell r="P51">
            <v>1.6461805555555552E-2</v>
          </cell>
          <cell r="Q51">
            <v>1.7940972222222223E-2</v>
          </cell>
          <cell r="R51">
            <v>20</v>
          </cell>
        </row>
        <row r="52">
          <cell r="B52" t="str">
            <v>Литвинов Евгений</v>
          </cell>
          <cell r="C52" t="str">
            <v>Point Fitnes Club</v>
          </cell>
          <cell r="D52">
            <v>71</v>
          </cell>
          <cell r="E52">
            <v>1968</v>
          </cell>
          <cell r="F52">
            <v>1.1400462962962963E-3</v>
          </cell>
          <cell r="G52">
            <v>2.5162037037037037E-3</v>
          </cell>
          <cell r="H52">
            <v>3.9351851851851857E-3</v>
          </cell>
          <cell r="I52">
            <v>5.5462962962962957E-3</v>
          </cell>
          <cell r="J52">
            <v>7.1249999999999994E-3</v>
          </cell>
          <cell r="K52">
            <v>8.7233796296296313E-3</v>
          </cell>
          <cell r="L52">
            <v>1.0273148148148148E-2</v>
          </cell>
          <cell r="M52">
            <v>1.1893518518518519E-2</v>
          </cell>
          <cell r="N52">
            <v>1.3462962962962963E-2</v>
          </cell>
          <cell r="O52">
            <v>1.5083333333333332E-2</v>
          </cell>
          <cell r="P52">
            <v>1.6707175925925927E-2</v>
          </cell>
          <cell r="Q52">
            <v>1.8221064814814815E-2</v>
          </cell>
          <cell r="R52">
            <v>19</v>
          </cell>
        </row>
        <row r="53">
          <cell r="B53" t="str">
            <v>Смольянинов Андрей</v>
          </cell>
          <cell r="C53" t="str">
            <v>Братцево</v>
          </cell>
          <cell r="D53">
            <v>111</v>
          </cell>
          <cell r="E53">
            <v>1972</v>
          </cell>
          <cell r="F53">
            <v>1.2106481481481482E-3</v>
          </cell>
          <cell r="G53">
            <v>2.6365740740740742E-3</v>
          </cell>
          <cell r="H53">
            <v>4.1516203703703706E-3</v>
          </cell>
          <cell r="I53">
            <v>5.6944444444444438E-3</v>
          </cell>
          <cell r="J53">
            <v>7.2199074074074075E-3</v>
          </cell>
          <cell r="K53">
            <v>8.72800925925926E-3</v>
          </cell>
          <cell r="L53">
            <v>1.0261574074074074E-2</v>
          </cell>
          <cell r="M53">
            <v>1.188773148148148E-2</v>
          </cell>
          <cell r="N53">
            <v>1.3458333333333334E-2</v>
          </cell>
          <cell r="O53">
            <v>1.5075231481481481E-2</v>
          </cell>
          <cell r="P53">
            <v>1.6709490740740744E-2</v>
          </cell>
          <cell r="Q53">
            <v>1.8359953703703701E-2</v>
          </cell>
          <cell r="R53">
            <v>18</v>
          </cell>
        </row>
        <row r="54">
          <cell r="B54" t="str">
            <v>Ганушкин Олег</v>
          </cell>
          <cell r="C54" t="str">
            <v>Братцево</v>
          </cell>
          <cell r="D54">
            <v>65</v>
          </cell>
          <cell r="E54">
            <v>1972</v>
          </cell>
          <cell r="F54">
            <v>1.1539351851851851E-3</v>
          </cell>
          <cell r="G54">
            <v>2.5358796296296297E-3</v>
          </cell>
          <cell r="H54">
            <v>3.9826388888888889E-3</v>
          </cell>
          <cell r="I54">
            <v>5.549768518518519E-3</v>
          </cell>
          <cell r="J54">
            <v>7.114583333333333E-3</v>
          </cell>
          <cell r="K54">
            <v>8.7164351851851847E-3</v>
          </cell>
          <cell r="L54">
            <v>1.0292824074074074E-2</v>
          </cell>
          <cell r="M54">
            <v>1.2032407407407408E-2</v>
          </cell>
          <cell r="N54">
            <v>1.3692129629629629E-2</v>
          </cell>
          <cell r="O54">
            <v>1.5416666666666667E-2</v>
          </cell>
          <cell r="P54">
            <v>1.7094907407407409E-2</v>
          </cell>
          <cell r="Q54">
            <v>1.8768518518518521E-2</v>
          </cell>
          <cell r="R54">
            <v>17</v>
          </cell>
        </row>
        <row r="55">
          <cell r="B55" t="str">
            <v>Быков Евгений</v>
          </cell>
          <cell r="C55" t="str">
            <v>лично</v>
          </cell>
          <cell r="D55">
            <v>64</v>
          </cell>
          <cell r="E55">
            <v>1970</v>
          </cell>
          <cell r="F55">
            <v>1.2650462962962964E-3</v>
          </cell>
          <cell r="G55">
            <v>2.704861111111111E-3</v>
          </cell>
          <cell r="H55">
            <v>4.2986111111111116E-3</v>
          </cell>
          <cell r="I55">
            <v>6.0393518518518522E-3</v>
          </cell>
          <cell r="J55">
            <v>7.8703703703703713E-3</v>
          </cell>
          <cell r="K55">
            <v>9.5763888888888878E-3</v>
          </cell>
          <cell r="L55">
            <v>1.1373842592592593E-2</v>
          </cell>
          <cell r="M55">
            <v>1.3234953703703705E-2</v>
          </cell>
          <cell r="N55">
            <v>1.5048611111111112E-2</v>
          </cell>
          <cell r="O55">
            <v>1.6872685185185185E-2</v>
          </cell>
          <cell r="P55">
            <v>1.8754629629629632E-2</v>
          </cell>
          <cell r="Q55">
            <v>2.0439814814814817E-2</v>
          </cell>
          <cell r="R55">
            <v>16</v>
          </cell>
        </row>
        <row r="56">
          <cell r="B56" t="str">
            <v>Митин Дмитрий</v>
          </cell>
          <cell r="C56" t="str">
            <v>Русская кожа</v>
          </cell>
          <cell r="D56">
            <v>73</v>
          </cell>
          <cell r="E56">
            <v>1973</v>
          </cell>
          <cell r="F56">
            <v>1.1134259259259259E-3</v>
          </cell>
          <cell r="G56">
            <v>2.4467592592592592E-3</v>
          </cell>
          <cell r="H56">
            <v>3.7893518518518523E-3</v>
          </cell>
          <cell r="I56">
            <v>5.138888888888889E-3</v>
          </cell>
          <cell r="J56">
            <v>6.5439814814814814E-3</v>
          </cell>
          <cell r="K56" t="str">
            <v>не фин.</v>
          </cell>
          <cell r="R56" t="str">
            <v>-</v>
          </cell>
        </row>
        <row r="60">
          <cell r="B60" t="str">
            <v>Плотникова Наталья</v>
          </cell>
          <cell r="C60" t="str">
            <v>Зеленогорская СДЮСШО</v>
          </cell>
          <cell r="D60">
            <v>15</v>
          </cell>
          <cell r="E60">
            <v>1973</v>
          </cell>
          <cell r="F60">
            <v>1.1134259259259259E-3</v>
          </cell>
          <cell r="G60">
            <v>2.615740740740741E-3</v>
          </cell>
          <cell r="H60">
            <v>4.0555555555555553E-3</v>
          </cell>
          <cell r="I60">
            <v>5.5069444444444436E-3</v>
          </cell>
          <cell r="J60">
            <v>6.9907407407407409E-3</v>
          </cell>
          <cell r="K60">
            <v>8.5509259259259254E-3</v>
          </cell>
          <cell r="L60">
            <v>33</v>
          </cell>
        </row>
        <row r="61">
          <cell r="B61" t="str">
            <v>Краснова Юлия</v>
          </cell>
          <cell r="C61" t="str">
            <v>Красногорск</v>
          </cell>
          <cell r="D61">
            <v>14</v>
          </cell>
          <cell r="E61">
            <v>1973</v>
          </cell>
          <cell r="F61">
            <v>1.1921296296296296E-3</v>
          </cell>
          <cell r="G61">
            <v>2.7291666666666662E-3</v>
          </cell>
          <cell r="H61">
            <v>4.2627314814814819E-3</v>
          </cell>
          <cell r="I61">
            <v>5.7916666666666663E-3</v>
          </cell>
          <cell r="J61">
            <v>7.3043981481481475E-3</v>
          </cell>
          <cell r="K61">
            <v>8.8622685185185176E-3</v>
          </cell>
          <cell r="L61">
            <v>31</v>
          </cell>
        </row>
        <row r="62">
          <cell r="B62" t="str">
            <v>Головина Анна</v>
          </cell>
          <cell r="C62" t="str">
            <v>АБСТ</v>
          </cell>
          <cell r="D62">
            <v>12</v>
          </cell>
          <cell r="E62">
            <v>1967</v>
          </cell>
          <cell r="F62">
            <v>1.5000000000000002E-3</v>
          </cell>
          <cell r="G62">
            <v>3.4398148148148144E-3</v>
          </cell>
          <cell r="H62">
            <v>5.3495370370370372E-3</v>
          </cell>
          <cell r="I62">
            <v>7.2418981481481475E-3</v>
          </cell>
          <cell r="J62">
            <v>9.1655092592592604E-3</v>
          </cell>
          <cell r="K62">
            <v>1.1012731481481479E-2</v>
          </cell>
          <cell r="L62">
            <v>29</v>
          </cell>
        </row>
        <row r="63">
          <cell r="B63" t="str">
            <v>Федосеева Татьяна</v>
          </cell>
          <cell r="C63" t="str">
            <v>Goldfinch Team</v>
          </cell>
          <cell r="D63">
            <v>16</v>
          </cell>
          <cell r="E63">
            <v>1976</v>
          </cell>
          <cell r="F63">
            <v>1.488425925925926E-3</v>
          </cell>
          <cell r="G63">
            <v>3.4791666666666664E-3</v>
          </cell>
          <cell r="H63">
            <v>5.5023148148148149E-3</v>
          </cell>
          <cell r="I63">
            <v>7.5486111111111101E-3</v>
          </cell>
          <cell r="J63">
            <v>9.5914351851851855E-3</v>
          </cell>
          <cell r="K63">
            <v>1.1615740740740741E-2</v>
          </cell>
          <cell r="L63">
            <v>27</v>
          </cell>
        </row>
        <row r="64">
          <cell r="B64" t="str">
            <v>Ковалева Алла</v>
          </cell>
          <cell r="C64" t="str">
            <v>СЛК Ёлка</v>
          </cell>
          <cell r="D64">
            <v>13</v>
          </cell>
          <cell r="E64">
            <v>1971</v>
          </cell>
          <cell r="F64">
            <v>1.5289351851851853E-3</v>
          </cell>
          <cell r="G64">
            <v>3.7222222222222223E-3</v>
          </cell>
          <cell r="H64">
            <v>6.1886574074074075E-3</v>
          </cell>
          <cell r="I64">
            <v>8.5543981481481478E-3</v>
          </cell>
          <cell r="J64">
            <v>1.0863425925925924E-2</v>
          </cell>
          <cell r="K64">
            <v>1.3233796296296297E-2</v>
          </cell>
          <cell r="L64">
            <v>26</v>
          </cell>
        </row>
        <row r="68">
          <cell r="B68" t="str">
            <v>Марюков Сергей</v>
          </cell>
          <cell r="C68" t="str">
            <v>Редкино</v>
          </cell>
          <cell r="D68">
            <v>53</v>
          </cell>
          <cell r="E68">
            <v>1961</v>
          </cell>
          <cell r="F68">
            <v>1.1354166666666667E-3</v>
          </cell>
          <cell r="G68">
            <v>2.5486111111111113E-3</v>
          </cell>
          <cell r="H68">
            <v>3.8819444444444444E-3</v>
          </cell>
          <cell r="I68">
            <v>5.2824074074074067E-3</v>
          </cell>
          <cell r="J68">
            <v>6.8321759259259256E-3</v>
          </cell>
          <cell r="K68">
            <v>8.3148148148148148E-3</v>
          </cell>
          <cell r="L68">
            <v>9.842592592592592E-3</v>
          </cell>
          <cell r="M68">
            <v>1.1391203703703702E-2</v>
          </cell>
          <cell r="N68">
            <v>1.2681712962962964E-2</v>
          </cell>
          <cell r="O68">
            <v>1.3984953703703703E-2</v>
          </cell>
          <cell r="P68">
            <v>33</v>
          </cell>
        </row>
        <row r="69">
          <cell r="B69" t="str">
            <v>Воробьев Виктор</v>
          </cell>
          <cell r="C69" t="str">
            <v>Рязань</v>
          </cell>
          <cell r="D69">
            <v>45</v>
          </cell>
          <cell r="E69">
            <v>1963</v>
          </cell>
          <cell r="F69">
            <v>1.1296296296296295E-3</v>
          </cell>
          <cell r="G69">
            <v>2.5462962962962961E-3</v>
          </cell>
          <cell r="H69">
            <v>3.8854166666666668E-3</v>
          </cell>
          <cell r="I69">
            <v>5.2754629629629636E-3</v>
          </cell>
          <cell r="J69">
            <v>6.8263888888888888E-3</v>
          </cell>
          <cell r="K69">
            <v>8.30787037037037E-3</v>
          </cell>
          <cell r="L69">
            <v>9.8530092592592593E-3</v>
          </cell>
          <cell r="M69">
            <v>1.1380787037037036E-2</v>
          </cell>
          <cell r="N69">
            <v>1.2663194444444444E-2</v>
          </cell>
          <cell r="O69">
            <v>1.3994212962962964E-2</v>
          </cell>
          <cell r="P69">
            <v>31</v>
          </cell>
        </row>
        <row r="70">
          <cell r="B70" t="str">
            <v>Королев Владимир</v>
          </cell>
          <cell r="C70" t="str">
            <v>Волкуша/Жуковский</v>
          </cell>
          <cell r="D70">
            <v>52</v>
          </cell>
          <cell r="E70">
            <v>1965</v>
          </cell>
          <cell r="F70">
            <v>1.1250000000000001E-3</v>
          </cell>
          <cell r="G70">
            <v>2.5497685185185185E-3</v>
          </cell>
          <cell r="H70">
            <v>3.891203703703704E-3</v>
          </cell>
          <cell r="I70">
            <v>5.2962962962962963E-3</v>
          </cell>
          <cell r="J70">
            <v>6.8379629629629624E-3</v>
          </cell>
          <cell r="K70">
            <v>8.3252314814814803E-3</v>
          </cell>
          <cell r="L70">
            <v>9.8935185185185185E-3</v>
          </cell>
          <cell r="M70">
            <v>1.1385416666666667E-2</v>
          </cell>
          <cell r="N70">
            <v>1.2712962962962961E-2</v>
          </cell>
          <cell r="O70">
            <v>1.4108796296296295E-2</v>
          </cell>
          <cell r="P70">
            <v>29</v>
          </cell>
        </row>
        <row r="71">
          <cell r="B71" t="str">
            <v>Ильвовский Алексей</v>
          </cell>
          <cell r="C71" t="str">
            <v>Альфа-битца</v>
          </cell>
          <cell r="D71">
            <v>49</v>
          </cell>
          <cell r="E71">
            <v>1962</v>
          </cell>
          <cell r="F71">
            <v>1.1319444444444443E-3</v>
          </cell>
          <cell r="G71">
            <v>2.5601851851851849E-3</v>
          </cell>
          <cell r="H71">
            <v>3.9027777777777776E-3</v>
          </cell>
          <cell r="I71">
            <v>5.3020833333333331E-3</v>
          </cell>
          <cell r="J71">
            <v>6.82175925925926E-3</v>
          </cell>
          <cell r="K71">
            <v>8.3032407407407412E-3</v>
          </cell>
          <cell r="L71">
            <v>9.8356481481481489E-3</v>
          </cell>
          <cell r="M71">
            <v>1.1378472222222222E-2</v>
          </cell>
          <cell r="N71">
            <v>1.2728009259259258E-2</v>
          </cell>
          <cell r="O71">
            <v>1.4125E-2</v>
          </cell>
          <cell r="P71">
            <v>27</v>
          </cell>
        </row>
        <row r="72">
          <cell r="B72" t="str">
            <v>Васин Анатолий</v>
          </cell>
          <cell r="C72" t="str">
            <v>Тула</v>
          </cell>
          <cell r="D72">
            <v>41</v>
          </cell>
          <cell r="E72">
            <v>1957</v>
          </cell>
          <cell r="F72">
            <v>1.1689814814814816E-3</v>
          </cell>
          <cell r="G72">
            <v>2.5648148148148149E-3</v>
          </cell>
          <cell r="H72">
            <v>3.960648148148148E-3</v>
          </cell>
          <cell r="I72">
            <v>5.3935185185185188E-3</v>
          </cell>
          <cell r="J72">
            <v>6.8796296296296288E-3</v>
          </cell>
          <cell r="K72">
            <v>8.3460648148148148E-3</v>
          </cell>
          <cell r="L72">
            <v>9.8576388888888897E-3</v>
          </cell>
          <cell r="M72">
            <v>1.1395833333333334E-2</v>
          </cell>
          <cell r="N72">
            <v>1.2733796296296297E-2</v>
          </cell>
          <cell r="O72">
            <v>1.4129629629629631E-2</v>
          </cell>
          <cell r="P72">
            <v>26</v>
          </cell>
        </row>
        <row r="73">
          <cell r="B73" t="str">
            <v>Незванов Юрий</v>
          </cell>
          <cell r="C73" t="str">
            <v>Л.к.Арена, г.Сергиев</v>
          </cell>
          <cell r="D73">
            <v>54</v>
          </cell>
          <cell r="E73">
            <v>1962</v>
          </cell>
          <cell r="F73">
            <v>1.1226851851851851E-3</v>
          </cell>
          <cell r="G73">
            <v>2.5625000000000001E-3</v>
          </cell>
          <cell r="H73">
            <v>3.913194444444444E-3</v>
          </cell>
          <cell r="I73">
            <v>5.3101851851851851E-3</v>
          </cell>
          <cell r="J73">
            <v>6.842592592592592E-3</v>
          </cell>
          <cell r="K73">
            <v>8.3344907407407413E-3</v>
          </cell>
          <cell r="L73">
            <v>9.898148148148149E-3</v>
          </cell>
          <cell r="M73">
            <v>1.1401620370370369E-2</v>
          </cell>
          <cell r="N73">
            <v>1.2771990740740742E-2</v>
          </cell>
          <cell r="O73">
            <v>1.4178240740740741E-2</v>
          </cell>
          <cell r="P73">
            <v>25</v>
          </cell>
        </row>
        <row r="74">
          <cell r="B74" t="str">
            <v>Шварц Михаил</v>
          </cell>
          <cell r="C74" t="str">
            <v>Москва</v>
          </cell>
          <cell r="D74">
            <v>68</v>
          </cell>
          <cell r="E74">
            <v>1961</v>
          </cell>
          <cell r="F74">
            <v>1.1712962962962964E-3</v>
          </cell>
          <cell r="G74">
            <v>2.5763888888888889E-3</v>
          </cell>
          <cell r="H74">
            <v>3.9675925925925929E-3</v>
          </cell>
          <cell r="I74">
            <v>5.417824074074074E-3</v>
          </cell>
          <cell r="J74">
            <v>6.9328703703703696E-3</v>
          </cell>
          <cell r="K74">
            <v>8.4814814814814805E-3</v>
          </cell>
          <cell r="L74">
            <v>1.0032407407407408E-2</v>
          </cell>
          <cell r="M74">
            <v>1.1582175925925926E-2</v>
          </cell>
          <cell r="N74">
            <v>1.3219907407407408E-2</v>
          </cell>
          <cell r="O74">
            <v>1.480324074074074E-2</v>
          </cell>
          <cell r="P74">
            <v>24</v>
          </cell>
        </row>
        <row r="75">
          <cell r="B75" t="str">
            <v>Белов Игорь</v>
          </cell>
          <cell r="C75" t="str">
            <v>Тула</v>
          </cell>
          <cell r="D75">
            <v>42</v>
          </cell>
          <cell r="E75">
            <v>1963</v>
          </cell>
          <cell r="F75">
            <v>1.1886574074074074E-3</v>
          </cell>
          <cell r="G75">
            <v>2.6180555555555558E-3</v>
          </cell>
          <cell r="H75">
            <v>4.0717592592592593E-3</v>
          </cell>
          <cell r="I75">
            <v>5.6550925925925926E-3</v>
          </cell>
          <cell r="J75">
            <v>7.1921296296296308E-3</v>
          </cell>
          <cell r="K75">
            <v>8.6851851851851847E-3</v>
          </cell>
          <cell r="L75">
            <v>1.0200231481481482E-2</v>
          </cell>
          <cell r="M75">
            <v>1.1739583333333333E-2</v>
          </cell>
          <cell r="N75">
            <v>1.33125E-2</v>
          </cell>
          <cell r="O75">
            <v>1.4881944444444446E-2</v>
          </cell>
          <cell r="P75">
            <v>23</v>
          </cell>
        </row>
        <row r="76">
          <cell r="B76" t="str">
            <v>Соловьев Андрей</v>
          </cell>
          <cell r="C76" t="str">
            <v>Солнечногорск</v>
          </cell>
          <cell r="D76">
            <v>56</v>
          </cell>
          <cell r="E76">
            <v>1965</v>
          </cell>
          <cell r="F76">
            <v>1.2013888888888888E-3</v>
          </cell>
          <cell r="G76">
            <v>2.6342592592592594E-3</v>
          </cell>
          <cell r="H76">
            <v>4.0983796296296298E-3</v>
          </cell>
          <cell r="I76">
            <v>5.6493055555555559E-3</v>
          </cell>
          <cell r="J76">
            <v>7.1817129629629627E-3</v>
          </cell>
          <cell r="K76">
            <v>8.6805555555555559E-3</v>
          </cell>
          <cell r="L76">
            <v>1.0209490740740739E-2</v>
          </cell>
          <cell r="M76">
            <v>1.1744212962962962E-2</v>
          </cell>
          <cell r="N76">
            <v>1.3325231481481481E-2</v>
          </cell>
          <cell r="O76">
            <v>1.503587962962963E-2</v>
          </cell>
          <cell r="P76">
            <v>22</v>
          </cell>
        </row>
        <row r="77">
          <cell r="B77" t="str">
            <v>Дроздов Владимир</v>
          </cell>
          <cell r="C77" t="str">
            <v>Наро-Фоминск</v>
          </cell>
          <cell r="D77">
            <v>60</v>
          </cell>
          <cell r="E77">
            <v>1957</v>
          </cell>
          <cell r="F77">
            <v>1.1273148148148147E-3</v>
          </cell>
          <cell r="G77">
            <v>2.6458333333333334E-3</v>
          </cell>
          <cell r="H77">
            <v>4.1018518518518513E-3</v>
          </cell>
          <cell r="I77">
            <v>5.6608796296296303E-3</v>
          </cell>
          <cell r="J77">
            <v>7.2280092592592595E-3</v>
          </cell>
          <cell r="K77">
            <v>8.7326388888888887E-3</v>
          </cell>
          <cell r="L77">
            <v>1.0298611111111111E-2</v>
          </cell>
          <cell r="M77">
            <v>1.1903935185185184E-2</v>
          </cell>
          <cell r="N77">
            <v>1.3510416666666665E-2</v>
          </cell>
          <cell r="O77">
            <v>1.5107638888888887E-2</v>
          </cell>
          <cell r="P77">
            <v>21</v>
          </cell>
        </row>
        <row r="78">
          <cell r="B78" t="str">
            <v>Гарцев Евгений</v>
          </cell>
          <cell r="C78" t="str">
            <v>Ski-76 Ярославль</v>
          </cell>
          <cell r="D78">
            <v>46</v>
          </cell>
          <cell r="E78">
            <v>1964</v>
          </cell>
          <cell r="F78">
            <v>1.1921296296296296E-3</v>
          </cell>
          <cell r="G78">
            <v>2.6087962962962966E-3</v>
          </cell>
          <cell r="H78">
            <v>4.0347222222222225E-3</v>
          </cell>
          <cell r="I78">
            <v>5.541666666666667E-3</v>
          </cell>
          <cell r="J78">
            <v>7.1527777777777787E-3</v>
          </cell>
          <cell r="K78">
            <v>8.6956018518518519E-3</v>
          </cell>
          <cell r="L78">
            <v>1.0260416666666666E-2</v>
          </cell>
          <cell r="M78">
            <v>1.1828703703703704E-2</v>
          </cell>
          <cell r="N78">
            <v>1.3449074074074073E-2</v>
          </cell>
          <cell r="O78">
            <v>1.5118055555555556E-2</v>
          </cell>
          <cell r="P78">
            <v>20</v>
          </cell>
        </row>
        <row r="79">
          <cell r="B79" t="str">
            <v>Гришин Юрий</v>
          </cell>
          <cell r="C79" t="str">
            <v>Москва</v>
          </cell>
          <cell r="D79">
            <v>47</v>
          </cell>
          <cell r="E79">
            <v>1963</v>
          </cell>
          <cell r="F79">
            <v>1.1377314814814813E-3</v>
          </cell>
          <cell r="G79">
            <v>2.6215277777777777E-3</v>
          </cell>
          <cell r="H79">
            <v>4.0879629629629625E-3</v>
          </cell>
          <cell r="I79">
            <v>5.6446759259259271E-3</v>
          </cell>
          <cell r="J79">
            <v>7.1585648148148155E-3</v>
          </cell>
          <cell r="K79">
            <v>8.7129629629629623E-3</v>
          </cell>
          <cell r="L79">
            <v>1.0285879629629629E-2</v>
          </cell>
          <cell r="M79">
            <v>1.1870370370370371E-2</v>
          </cell>
          <cell r="N79">
            <v>1.3543981481481481E-2</v>
          </cell>
          <cell r="O79">
            <v>1.5295138888888888E-2</v>
          </cell>
          <cell r="P79">
            <v>19</v>
          </cell>
        </row>
        <row r="80">
          <cell r="B80" t="str">
            <v>Скрипкин Юрий</v>
          </cell>
          <cell r="C80" t="str">
            <v>VM Ski team</v>
          </cell>
          <cell r="D80">
            <v>55</v>
          </cell>
          <cell r="E80">
            <v>1962</v>
          </cell>
          <cell r="F80">
            <v>1.2094907407407408E-3</v>
          </cell>
          <cell r="G80">
            <v>2.673611111111111E-3</v>
          </cell>
          <cell r="H80">
            <v>4.2627314814814819E-3</v>
          </cell>
          <cell r="I80">
            <v>5.8171296296296296E-3</v>
          </cell>
          <cell r="J80">
            <v>7.4652777777777781E-3</v>
          </cell>
          <cell r="K80">
            <v>9.0810185185185178E-3</v>
          </cell>
          <cell r="L80">
            <v>1.0671296296296297E-2</v>
          </cell>
          <cell r="M80">
            <v>1.2262731481481484E-2</v>
          </cell>
          <cell r="N80">
            <v>1.3807870370370371E-2</v>
          </cell>
          <cell r="O80">
            <v>1.5343749999999998E-2</v>
          </cell>
          <cell r="P80">
            <v>18</v>
          </cell>
        </row>
        <row r="81">
          <cell r="B81" t="str">
            <v>Стародубов Сергей</v>
          </cell>
          <cell r="C81" t="str">
            <v>Рыцари Истины</v>
          </cell>
          <cell r="D81">
            <v>57</v>
          </cell>
          <cell r="E81">
            <v>1962</v>
          </cell>
          <cell r="F81">
            <v>1.2280092592592592E-3</v>
          </cell>
          <cell r="G81">
            <v>2.6967592592592594E-3</v>
          </cell>
          <cell r="H81">
            <v>4.4293981481481485E-3</v>
          </cell>
          <cell r="I81">
            <v>6.0949074074074074E-3</v>
          </cell>
          <cell r="J81">
            <v>7.774305555555556E-3</v>
          </cell>
          <cell r="K81">
            <v>9.4976851851851837E-3</v>
          </cell>
          <cell r="L81">
            <v>1.119212962962963E-2</v>
          </cell>
          <cell r="M81">
            <v>1.2936342592592591E-2</v>
          </cell>
          <cell r="N81">
            <v>1.4699074074074074E-2</v>
          </cell>
          <cell r="O81">
            <v>1.6339120370370368E-2</v>
          </cell>
          <cell r="P81">
            <v>17</v>
          </cell>
        </row>
        <row r="82">
          <cell r="B82" t="str">
            <v>Захаревич Владимир</v>
          </cell>
          <cell r="C82" t="str">
            <v>Москва/инижиниринг</v>
          </cell>
          <cell r="D82">
            <v>48</v>
          </cell>
          <cell r="E82">
            <v>1957</v>
          </cell>
          <cell r="F82">
            <v>1.2430555555555556E-3</v>
          </cell>
          <cell r="G82">
            <v>2.8912037037037036E-3</v>
          </cell>
          <cell r="H82">
            <v>4.6666666666666671E-3</v>
          </cell>
          <cell r="I82">
            <v>6.4444444444444436E-3</v>
          </cell>
          <cell r="J82">
            <v>8.2141203703703699E-3</v>
          </cell>
          <cell r="K82">
            <v>1.0017361111111111E-2</v>
          </cell>
          <cell r="L82">
            <v>1.1832175925925927E-2</v>
          </cell>
          <cell r="M82">
            <v>1.367361111111111E-2</v>
          </cell>
          <cell r="N82">
            <v>1.5533564814814814E-2</v>
          </cell>
          <cell r="O82">
            <v>1.7274305555555557E-2</v>
          </cell>
          <cell r="P82">
            <v>16</v>
          </cell>
        </row>
        <row r="83">
          <cell r="B83" t="str">
            <v>Багринцев Петр</v>
          </cell>
          <cell r="C83" t="str">
            <v>Москва, лично</v>
          </cell>
          <cell r="D83">
            <v>44</v>
          </cell>
          <cell r="E83">
            <v>1959</v>
          </cell>
          <cell r="F83">
            <v>1.5289351851851853E-3</v>
          </cell>
          <cell r="G83">
            <v>3.3344907407407407E-3</v>
          </cell>
          <cell r="H83">
            <v>5.2152777777777779E-3</v>
          </cell>
          <cell r="I83">
            <v>7.076388888888889E-3</v>
          </cell>
          <cell r="J83">
            <v>8.9097222222222234E-3</v>
          </cell>
          <cell r="K83">
            <v>1.0846064814814815E-2</v>
          </cell>
          <cell r="L83">
            <v>1.2769675925925926E-2</v>
          </cell>
          <cell r="M83">
            <v>1.4704861111111111E-2</v>
          </cell>
          <cell r="N83">
            <v>1.6555555555555556E-2</v>
          </cell>
          <cell r="O83">
            <v>1.8427083333333334E-2</v>
          </cell>
          <cell r="P83">
            <v>15</v>
          </cell>
        </row>
        <row r="92">
          <cell r="B92" t="str">
            <v>Воронин Константин</v>
          </cell>
          <cell r="C92" t="str">
            <v>BRIKO-MAPLUS</v>
          </cell>
          <cell r="D92">
            <v>23</v>
          </cell>
          <cell r="E92">
            <v>1956</v>
          </cell>
          <cell r="F92">
            <v>1.0625000000000001E-3</v>
          </cell>
          <cell r="G92">
            <v>2.4560185185185184E-3</v>
          </cell>
          <cell r="H92">
            <v>3.9421296296296296E-3</v>
          </cell>
          <cell r="I92">
            <v>5.4259259259259252E-3</v>
          </cell>
          <cell r="J92">
            <v>6.8877314814814808E-3</v>
          </cell>
          <cell r="K92">
            <v>8.3819444444444436E-3</v>
          </cell>
          <cell r="L92">
            <v>9.7638888888888897E-3</v>
          </cell>
          <cell r="M92">
            <v>33</v>
          </cell>
        </row>
        <row r="93">
          <cell r="B93" t="str">
            <v>Плотников Александр</v>
          </cell>
          <cell r="C93" t="str">
            <v>Зеленогорская СДЮСШО</v>
          </cell>
          <cell r="D93">
            <v>32</v>
          </cell>
          <cell r="E93">
            <v>1951</v>
          </cell>
          <cell r="F93">
            <v>1.0370370370370371E-3</v>
          </cell>
          <cell r="G93">
            <v>2.4490740740740744E-3</v>
          </cell>
          <cell r="H93">
            <v>3.9363425925925928E-3</v>
          </cell>
          <cell r="I93">
            <v>5.4212962962962965E-3</v>
          </cell>
          <cell r="J93">
            <v>6.8807870370370368E-3</v>
          </cell>
          <cell r="K93">
            <v>8.3761574074074068E-3</v>
          </cell>
          <cell r="L93">
            <v>9.7662037037037023E-3</v>
          </cell>
          <cell r="M93">
            <v>31</v>
          </cell>
        </row>
        <row r="94">
          <cell r="B94" t="str">
            <v>Менжак Олег</v>
          </cell>
          <cell r="C94" t="str">
            <v>Москва</v>
          </cell>
          <cell r="D94">
            <v>28</v>
          </cell>
          <cell r="E94">
            <v>1954</v>
          </cell>
          <cell r="F94">
            <v>1.0925925925925925E-3</v>
          </cell>
          <cell r="G94">
            <v>2.4930555555555552E-3</v>
          </cell>
          <cell r="H94">
            <v>3.9641203703703705E-3</v>
          </cell>
          <cell r="I94">
            <v>5.4340277777777781E-3</v>
          </cell>
          <cell r="J94">
            <v>6.8935185185185176E-3</v>
          </cell>
          <cell r="K94">
            <v>8.4039351851851862E-3</v>
          </cell>
          <cell r="L94">
            <v>9.7916666666666655E-3</v>
          </cell>
          <cell r="M94">
            <v>29</v>
          </cell>
        </row>
        <row r="95">
          <cell r="B95" t="str">
            <v>Кузякин Александр</v>
          </cell>
          <cell r="C95" t="str">
            <v>ГСОБ "Лесная"</v>
          </cell>
          <cell r="D95">
            <v>27</v>
          </cell>
          <cell r="E95">
            <v>1955</v>
          </cell>
          <cell r="F95">
            <v>1.0474537037037037E-3</v>
          </cell>
          <cell r="G95">
            <v>2.4745370370370372E-3</v>
          </cell>
          <cell r="H95">
            <v>3.9895833333333337E-3</v>
          </cell>
          <cell r="I95">
            <v>5.5578703703703701E-3</v>
          </cell>
          <cell r="J95">
            <v>7.1770833333333339E-3</v>
          </cell>
          <cell r="K95">
            <v>8.7743055555555543E-3</v>
          </cell>
          <cell r="L95">
            <v>1.0326388888888888E-2</v>
          </cell>
          <cell r="M95">
            <v>27</v>
          </cell>
        </row>
        <row r="96">
          <cell r="B96" t="str">
            <v>Морев Виктор</v>
          </cell>
          <cell r="C96" t="str">
            <v>Москва</v>
          </cell>
          <cell r="D96">
            <v>30</v>
          </cell>
          <cell r="E96">
            <v>1956</v>
          </cell>
          <cell r="F96">
            <v>1.0960648148148149E-3</v>
          </cell>
          <cell r="G96">
            <v>2.5856481481481481E-3</v>
          </cell>
          <cell r="H96">
            <v>4.1319444444444442E-3</v>
          </cell>
          <cell r="I96">
            <v>5.7152777777777783E-3</v>
          </cell>
          <cell r="J96">
            <v>7.269675925925926E-3</v>
          </cell>
          <cell r="K96">
            <v>8.8391203703703704E-3</v>
          </cell>
          <cell r="L96">
            <v>1.0328703703703703E-2</v>
          </cell>
          <cell r="M96">
            <v>26</v>
          </cell>
        </row>
        <row r="97">
          <cell r="B97" t="str">
            <v>Михаровский Владимир</v>
          </cell>
          <cell r="C97" t="str">
            <v>лично</v>
          </cell>
          <cell r="D97">
            <v>29</v>
          </cell>
          <cell r="E97">
            <v>1956</v>
          </cell>
          <cell r="F97">
            <v>1.0706018518518519E-3</v>
          </cell>
          <cell r="G97">
            <v>2.4826388888888888E-3</v>
          </cell>
          <cell r="H97">
            <v>3.9826388888888889E-3</v>
          </cell>
          <cell r="I97">
            <v>5.5520833333333333E-3</v>
          </cell>
          <cell r="J97">
            <v>7.1724537037037043E-3</v>
          </cell>
          <cell r="K97">
            <v>8.9270833333333337E-3</v>
          </cell>
          <cell r="L97">
            <v>1.0827546296296295E-2</v>
          </cell>
          <cell r="M97">
            <v>25</v>
          </cell>
        </row>
        <row r="98">
          <cell r="B98" t="str">
            <v>Абакумов Виктор</v>
          </cell>
          <cell r="C98" t="str">
            <v>Москва</v>
          </cell>
          <cell r="D98">
            <v>21</v>
          </cell>
          <cell r="E98">
            <v>1950</v>
          </cell>
          <cell r="F98">
            <v>1.1747685185185186E-3</v>
          </cell>
          <cell r="G98">
            <v>2.7824074074074075E-3</v>
          </cell>
          <cell r="H98">
            <v>4.4305555555555556E-3</v>
          </cell>
          <cell r="I98">
            <v>6.092592592592593E-3</v>
          </cell>
          <cell r="J98">
            <v>7.7407407407407399E-3</v>
          </cell>
          <cell r="K98">
            <v>9.4085648148148158E-3</v>
          </cell>
          <cell r="L98">
            <v>1.0967592592592591E-2</v>
          </cell>
          <cell r="M98">
            <v>24</v>
          </cell>
        </row>
        <row r="99">
          <cell r="B99" t="str">
            <v>Горшков Сергей</v>
          </cell>
          <cell r="C99" t="str">
            <v>Маруся Дмитров</v>
          </cell>
          <cell r="D99">
            <v>40</v>
          </cell>
          <cell r="E99">
            <v>1954</v>
          </cell>
          <cell r="F99">
            <v>1.1423611111111111E-3</v>
          </cell>
          <cell r="G99">
            <v>2.7384259259259258E-3</v>
          </cell>
          <cell r="H99">
            <v>4.363425925925926E-3</v>
          </cell>
          <cell r="I99">
            <v>6.1030092592592594E-3</v>
          </cell>
          <cell r="J99">
            <v>7.8530092592592592E-3</v>
          </cell>
          <cell r="K99">
            <v>9.5497685185185182E-3</v>
          </cell>
          <cell r="L99">
            <v>1.1199074074074071E-2</v>
          </cell>
          <cell r="M99">
            <v>23</v>
          </cell>
        </row>
        <row r="100">
          <cell r="B100" t="str">
            <v>Пуляев Лев</v>
          </cell>
          <cell r="C100" t="str">
            <v>Королев, МО</v>
          </cell>
          <cell r="D100">
            <v>33</v>
          </cell>
          <cell r="E100">
            <v>1947</v>
          </cell>
          <cell r="F100">
            <v>1.4386574074074076E-3</v>
          </cell>
          <cell r="G100">
            <v>3.457175925925926E-3</v>
          </cell>
          <cell r="H100">
            <v>5.5034722222222221E-3</v>
          </cell>
          <cell r="I100">
            <v>7.4560185185185181E-3</v>
          </cell>
          <cell r="J100">
            <v>9.5277777777777791E-3</v>
          </cell>
          <cell r="K100">
            <v>1.153587962962963E-2</v>
          </cell>
          <cell r="L100">
            <v>1.3541666666666667E-2</v>
          </cell>
          <cell r="M100">
            <v>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B8" t="str">
            <v>Дроздов Даниил</v>
          </cell>
          <cell r="C8" t="str">
            <v>Купавинский лыжный к</v>
          </cell>
          <cell r="D8">
            <v>3</v>
          </cell>
          <cell r="E8">
            <v>2007</v>
          </cell>
          <cell r="F8">
            <v>1.181712962962963E-3</v>
          </cell>
          <cell r="G8">
            <v>2.8275462962962963E-3</v>
          </cell>
          <cell r="H8">
            <v>33</v>
          </cell>
        </row>
        <row r="9">
          <cell r="B9" t="str">
            <v>Гончарук Денис</v>
          </cell>
          <cell r="C9" t="str">
            <v>ДЮСШ Краснознаменск</v>
          </cell>
          <cell r="D9">
            <v>6</v>
          </cell>
          <cell r="E9">
            <v>2007</v>
          </cell>
          <cell r="F9">
            <v>1.241898148148148E-3</v>
          </cell>
          <cell r="G9">
            <v>2.957175925925926E-3</v>
          </cell>
          <cell r="H9">
            <v>31</v>
          </cell>
        </row>
        <row r="10">
          <cell r="B10" t="str">
            <v>Стариков Александр</v>
          </cell>
          <cell r="C10" t="str">
            <v>Альфа-битца</v>
          </cell>
          <cell r="D10">
            <v>8</v>
          </cell>
          <cell r="E10">
            <v>2007</v>
          </cell>
          <cell r="F10">
            <v>1.2314814814814816E-3</v>
          </cell>
          <cell r="G10">
            <v>2.9652777777777772E-3</v>
          </cell>
          <cell r="H10">
            <v>29</v>
          </cell>
        </row>
        <row r="11">
          <cell r="B11" t="str">
            <v>Карамнов Никита</v>
          </cell>
          <cell r="C11" t="str">
            <v>СДЮШОР 43</v>
          </cell>
          <cell r="D11">
            <v>4</v>
          </cell>
          <cell r="E11">
            <v>2007</v>
          </cell>
          <cell r="F11">
            <v>1.2233796296296296E-3</v>
          </cell>
          <cell r="G11">
            <v>2.972222222222222E-3</v>
          </cell>
          <cell r="H11">
            <v>27</v>
          </cell>
        </row>
        <row r="12">
          <cell r="B12" t="str">
            <v>Тетерин Владимир</v>
          </cell>
          <cell r="C12" t="str">
            <v>ДЮСШ Краснознаменск</v>
          </cell>
          <cell r="D12">
            <v>9</v>
          </cell>
          <cell r="E12">
            <v>2007</v>
          </cell>
          <cell r="F12">
            <v>1.2928240740740741E-3</v>
          </cell>
          <cell r="G12">
            <v>3.1886574074074074E-3</v>
          </cell>
          <cell r="H12">
            <v>26</v>
          </cell>
        </row>
        <row r="13">
          <cell r="B13" t="str">
            <v>Легков Петр</v>
          </cell>
          <cell r="C13" t="str">
            <v>Спартак</v>
          </cell>
          <cell r="D13">
            <v>11</v>
          </cell>
          <cell r="E13">
            <v>2010</v>
          </cell>
          <cell r="F13">
            <v>1.5057870370370373E-3</v>
          </cell>
          <cell r="G13">
            <v>3.422453703703704E-3</v>
          </cell>
          <cell r="H13">
            <v>25</v>
          </cell>
        </row>
        <row r="14">
          <cell r="B14" t="str">
            <v>Семушин Максим</v>
          </cell>
          <cell r="C14" t="str">
            <v>ДЮСШ Краснознаменск</v>
          </cell>
          <cell r="D14">
            <v>7</v>
          </cell>
          <cell r="E14">
            <v>2007</v>
          </cell>
          <cell r="F14">
            <v>1.4386574074074076E-3</v>
          </cell>
          <cell r="G14">
            <v>3.425925925925926E-3</v>
          </cell>
          <cell r="H14">
            <v>24</v>
          </cell>
        </row>
        <row r="15">
          <cell r="B15" t="str">
            <v>Разин Андрей</v>
          </cell>
          <cell r="C15" t="str">
            <v>Самбо-70</v>
          </cell>
          <cell r="D15">
            <v>1</v>
          </cell>
          <cell r="E15">
            <v>2010</v>
          </cell>
          <cell r="F15">
            <v>2.0694444444444445E-3</v>
          </cell>
          <cell r="G15">
            <v>5.0081018518518521E-3</v>
          </cell>
          <cell r="H15">
            <v>23</v>
          </cell>
        </row>
        <row r="16">
          <cell r="B16" t="str">
            <v>Плотников Александр</v>
          </cell>
          <cell r="C16" t="str">
            <v>Зеленогорская СДЮСШО</v>
          </cell>
          <cell r="D16">
            <v>5</v>
          </cell>
          <cell r="E16">
            <v>2008</v>
          </cell>
          <cell r="F16">
            <v>2.0763888888888889E-3</v>
          </cell>
          <cell r="G16">
            <v>5.4363425925925924E-3</v>
          </cell>
          <cell r="H16">
            <v>22</v>
          </cell>
        </row>
        <row r="20">
          <cell r="B20" t="str">
            <v>Легкова Василиса</v>
          </cell>
          <cell r="C20" t="str">
            <v>Юность Москвы Спарта</v>
          </cell>
          <cell r="D20">
            <v>26</v>
          </cell>
          <cell r="E20">
            <v>2007</v>
          </cell>
          <cell r="F20">
            <v>1.1886574074074074E-3</v>
          </cell>
          <cell r="G20">
            <v>2.8842592592592596E-3</v>
          </cell>
          <cell r="H20">
            <v>33</v>
          </cell>
        </row>
        <row r="21">
          <cell r="B21" t="str">
            <v>Широкова Александра</v>
          </cell>
          <cell r="C21" t="str">
            <v>Москва, лично</v>
          </cell>
          <cell r="D21">
            <v>22</v>
          </cell>
          <cell r="E21">
            <v>2007</v>
          </cell>
          <cell r="F21">
            <v>1.3090277777777779E-3</v>
          </cell>
          <cell r="G21">
            <v>3.1145833333333338E-3</v>
          </cell>
          <cell r="H21">
            <v>31</v>
          </cell>
        </row>
        <row r="22">
          <cell r="B22" t="str">
            <v>Тихомирова Ариадна</v>
          </cell>
          <cell r="C22" t="str">
            <v>СШ по ЗВС Химки</v>
          </cell>
          <cell r="D22">
            <v>24</v>
          </cell>
          <cell r="E22">
            <v>2007</v>
          </cell>
          <cell r="F22">
            <v>1.3287037037037037E-3</v>
          </cell>
          <cell r="G22">
            <v>3.150462962962963E-3</v>
          </cell>
          <cell r="H22">
            <v>29</v>
          </cell>
        </row>
        <row r="23">
          <cell r="B23" t="str">
            <v>Крюк Алена</v>
          </cell>
          <cell r="C23" t="str">
            <v>Юность Москвы Спарта</v>
          </cell>
          <cell r="D23">
            <v>28</v>
          </cell>
          <cell r="E23">
            <v>2008</v>
          </cell>
          <cell r="F23">
            <v>1.3854166666666667E-3</v>
          </cell>
          <cell r="G23">
            <v>3.2256944444444442E-3</v>
          </cell>
          <cell r="H23">
            <v>27</v>
          </cell>
        </row>
        <row r="24">
          <cell r="B24" t="str">
            <v>Ларионова Елизавета</v>
          </cell>
          <cell r="C24" t="str">
            <v>ДЮСШ Краснознаменск</v>
          </cell>
          <cell r="D24">
            <v>27</v>
          </cell>
          <cell r="E24">
            <v>2007</v>
          </cell>
          <cell r="F24">
            <v>1.4652777777777778E-3</v>
          </cell>
          <cell r="G24">
            <v>3.4641203703703704E-3</v>
          </cell>
          <cell r="H24">
            <v>26</v>
          </cell>
        </row>
        <row r="25">
          <cell r="B25" t="str">
            <v>Рогачкова Анна</v>
          </cell>
          <cell r="C25" t="str">
            <v>Самбо-70</v>
          </cell>
          <cell r="D25">
            <v>21</v>
          </cell>
          <cell r="E25">
            <v>2007</v>
          </cell>
          <cell r="F25">
            <v>1.5601851851851851E-3</v>
          </cell>
          <cell r="G25">
            <v>3.8229166666666667E-3</v>
          </cell>
          <cell r="H25">
            <v>25</v>
          </cell>
        </row>
        <row r="26">
          <cell r="B26" t="str">
            <v>Шабатько Дарья</v>
          </cell>
          <cell r="C26" t="str">
            <v>Краснознаменск</v>
          </cell>
          <cell r="D26">
            <v>23</v>
          </cell>
          <cell r="E26">
            <v>2008</v>
          </cell>
          <cell r="F26">
            <v>1.6608796296296296E-3</v>
          </cell>
          <cell r="G26">
            <v>4.7418981481481479E-3</v>
          </cell>
          <cell r="H26">
            <v>24</v>
          </cell>
        </row>
        <row r="27">
          <cell r="B27" t="str">
            <v>Ходжич Амела</v>
          </cell>
          <cell r="C27" t="str">
            <v>Ёлка</v>
          </cell>
          <cell r="D27">
            <v>30</v>
          </cell>
          <cell r="E27">
            <v>2008</v>
          </cell>
          <cell r="F27">
            <v>2.3240740740740743E-3</v>
          </cell>
          <cell r="G27">
            <v>5.7303240740740743E-3</v>
          </cell>
          <cell r="H27">
            <v>23</v>
          </cell>
        </row>
        <row r="31">
          <cell r="B31" t="str">
            <v>Мамичев Вячеслав</v>
          </cell>
          <cell r="C31" t="str">
            <v>ДЮСШ Краснознаменск</v>
          </cell>
          <cell r="D31">
            <v>80</v>
          </cell>
          <cell r="E31">
            <v>2005</v>
          </cell>
          <cell r="F31">
            <v>1.0914351851851853E-3</v>
          </cell>
          <cell r="G31">
            <v>2.6134259259259257E-3</v>
          </cell>
          <cell r="H31">
            <v>4.1828703703703706E-3</v>
          </cell>
          <cell r="I31">
            <v>33</v>
          </cell>
        </row>
        <row r="32">
          <cell r="B32" t="str">
            <v>Иванов Юрий</v>
          </cell>
          <cell r="C32" t="str">
            <v>ДЮСШ Краснознаменск</v>
          </cell>
          <cell r="D32">
            <v>81</v>
          </cell>
          <cell r="E32">
            <v>2005</v>
          </cell>
          <cell r="F32">
            <v>1.0960648148148149E-3</v>
          </cell>
          <cell r="G32">
            <v>2.685185185185185E-3</v>
          </cell>
          <cell r="H32">
            <v>4.2858796296296299E-3</v>
          </cell>
          <cell r="I32">
            <v>31</v>
          </cell>
        </row>
        <row r="33">
          <cell r="B33" t="str">
            <v>Извольский Константин</v>
          </cell>
          <cell r="C33" t="str">
            <v>Москва</v>
          </cell>
          <cell r="D33">
            <v>41</v>
          </cell>
          <cell r="E33">
            <v>2005</v>
          </cell>
          <cell r="F33">
            <v>1.1192129629629631E-3</v>
          </cell>
          <cell r="G33">
            <v>2.7037037037037043E-3</v>
          </cell>
          <cell r="H33">
            <v>4.3263888888888892E-3</v>
          </cell>
          <cell r="I33">
            <v>29</v>
          </cell>
        </row>
        <row r="34">
          <cell r="B34" t="str">
            <v>Семенов Илья</v>
          </cell>
          <cell r="C34" t="str">
            <v>СШОР 111 ФОК Лотос</v>
          </cell>
          <cell r="D34">
            <v>69</v>
          </cell>
          <cell r="E34">
            <v>2005</v>
          </cell>
          <cell r="F34">
            <v>1.175925925925926E-3</v>
          </cell>
          <cell r="G34">
            <v>2.8090277777777779E-3</v>
          </cell>
          <cell r="H34">
            <v>4.386574074074074E-3</v>
          </cell>
          <cell r="I34">
            <v>27</v>
          </cell>
        </row>
        <row r="35">
          <cell r="B35" t="str">
            <v>Ефанов Иван</v>
          </cell>
          <cell r="C35" t="str">
            <v>Юность Москвы Спарта</v>
          </cell>
          <cell r="D35">
            <v>90</v>
          </cell>
          <cell r="E35">
            <v>2005</v>
          </cell>
          <cell r="F35">
            <v>1.181712962962963E-3</v>
          </cell>
          <cell r="G35">
            <v>2.8275462962962963E-3</v>
          </cell>
          <cell r="H35">
            <v>4.3877314814814812E-3</v>
          </cell>
          <cell r="I35">
            <v>26</v>
          </cell>
        </row>
        <row r="36">
          <cell r="B36" t="str">
            <v>Федорченко Федор</v>
          </cell>
          <cell r="C36" t="str">
            <v>ЮНЫЙ ЛЫЖНИК</v>
          </cell>
          <cell r="D36">
            <v>88</v>
          </cell>
          <cell r="E36">
            <v>2006</v>
          </cell>
          <cell r="F36">
            <v>1.1631944444444443E-3</v>
          </cell>
          <cell r="G36">
            <v>2.8101851851851851E-3</v>
          </cell>
          <cell r="H36">
            <v>4.394675925925926E-3</v>
          </cell>
          <cell r="I36">
            <v>25</v>
          </cell>
        </row>
        <row r="37">
          <cell r="B37" t="str">
            <v>Зейналов Натик</v>
          </cell>
          <cell r="C37" t="str">
            <v>Самбо-70</v>
          </cell>
          <cell r="D37">
            <v>55</v>
          </cell>
          <cell r="E37">
            <v>2005</v>
          </cell>
          <cell r="F37">
            <v>1.2337962962962964E-3</v>
          </cell>
          <cell r="G37">
            <v>2.8032407407407411E-3</v>
          </cell>
          <cell r="H37">
            <v>4.3958333333333332E-3</v>
          </cell>
          <cell r="I37">
            <v>24</v>
          </cell>
        </row>
        <row r="38">
          <cell r="B38" t="str">
            <v>Назаров Георгий</v>
          </cell>
          <cell r="C38" t="str">
            <v>ЛК "РЕУТ"</v>
          </cell>
          <cell r="D38">
            <v>60</v>
          </cell>
          <cell r="E38">
            <v>2006</v>
          </cell>
          <cell r="F38">
            <v>1.1921296296296296E-3</v>
          </cell>
          <cell r="G38">
            <v>2.8437499999999995E-3</v>
          </cell>
          <cell r="H38">
            <v>4.4965277777777772E-3</v>
          </cell>
          <cell r="I38">
            <v>23</v>
          </cell>
        </row>
        <row r="39">
          <cell r="B39" t="str">
            <v>Железнов Тимофей</v>
          </cell>
          <cell r="C39" t="str">
            <v>МГФСО, Лунёво</v>
          </cell>
          <cell r="D39">
            <v>91</v>
          </cell>
          <cell r="E39">
            <v>2005</v>
          </cell>
          <cell r="F39">
            <v>1.1481481481481481E-3</v>
          </cell>
          <cell r="G39">
            <v>2.8217592592592595E-3</v>
          </cell>
          <cell r="H39">
            <v>4.5138888888888893E-3</v>
          </cell>
          <cell r="I39">
            <v>22</v>
          </cell>
        </row>
        <row r="40">
          <cell r="B40" t="str">
            <v>Забродин Кирилл</v>
          </cell>
          <cell r="C40" t="str">
            <v>ДЮСШ Кольчугино</v>
          </cell>
          <cell r="D40">
            <v>52</v>
          </cell>
          <cell r="E40">
            <v>2006</v>
          </cell>
          <cell r="F40">
            <v>1.199074074074074E-3</v>
          </cell>
          <cell r="G40">
            <v>2.8518518518518519E-3</v>
          </cell>
          <cell r="H40">
            <v>4.5682870370370365E-3</v>
          </cell>
          <cell r="I40">
            <v>21</v>
          </cell>
        </row>
        <row r="41">
          <cell r="B41" t="str">
            <v>Котлов Константин</v>
          </cell>
          <cell r="C41" t="str">
            <v>СШ 93 на Можайке</v>
          </cell>
          <cell r="D41">
            <v>57</v>
          </cell>
          <cell r="E41">
            <v>2005</v>
          </cell>
          <cell r="F41">
            <v>1.175925925925926E-3</v>
          </cell>
          <cell r="G41">
            <v>2.8506944444444443E-3</v>
          </cell>
          <cell r="H41">
            <v>4.5752314814814813E-3</v>
          </cell>
          <cell r="I41">
            <v>20</v>
          </cell>
        </row>
        <row r="42">
          <cell r="B42" t="str">
            <v>Гребенщиков Иван</v>
          </cell>
          <cell r="C42" t="str">
            <v>Самбо-70</v>
          </cell>
          <cell r="D42">
            <v>98</v>
          </cell>
          <cell r="E42">
            <v>2006</v>
          </cell>
          <cell r="F42">
            <v>1.258101851851852E-3</v>
          </cell>
          <cell r="G42">
            <v>2.9490740740740744E-3</v>
          </cell>
          <cell r="H42">
            <v>4.6134259259259262E-3</v>
          </cell>
          <cell r="I42">
            <v>19</v>
          </cell>
        </row>
        <row r="43">
          <cell r="B43" t="str">
            <v>Батуев Арсений</v>
          </cell>
          <cell r="C43" t="str">
            <v>ЦСКА, Одинцово</v>
          </cell>
          <cell r="D43">
            <v>87</v>
          </cell>
          <cell r="E43">
            <v>2005</v>
          </cell>
          <cell r="F43">
            <v>1.1400462962962963E-3</v>
          </cell>
          <cell r="G43">
            <v>2.8333333333333335E-3</v>
          </cell>
          <cell r="H43">
            <v>4.6539351851851854E-3</v>
          </cell>
          <cell r="I43">
            <v>18</v>
          </cell>
        </row>
        <row r="44">
          <cell r="B44" t="str">
            <v>Сонин Михаил</v>
          </cell>
          <cell r="C44" t="str">
            <v>ДЮСШ Краснознаменск</v>
          </cell>
          <cell r="D44">
            <v>79</v>
          </cell>
          <cell r="E44">
            <v>2006</v>
          </cell>
          <cell r="F44">
            <v>1.2812500000000001E-3</v>
          </cell>
          <cell r="G44">
            <v>2.9293981481481484E-3</v>
          </cell>
          <cell r="H44">
            <v>4.6944444444444447E-3</v>
          </cell>
          <cell r="I44">
            <v>17</v>
          </cell>
        </row>
        <row r="45">
          <cell r="B45" t="str">
            <v>Васильев Георгий</v>
          </cell>
          <cell r="C45" t="str">
            <v>Электроугли</v>
          </cell>
          <cell r="D45">
            <v>85</v>
          </cell>
          <cell r="E45">
            <v>2006</v>
          </cell>
          <cell r="F45">
            <v>1.2777777777777776E-3</v>
          </cell>
          <cell r="G45">
            <v>3.0682870370370365E-3</v>
          </cell>
          <cell r="H45">
            <v>4.8819444444444448E-3</v>
          </cell>
          <cell r="I45">
            <v>16</v>
          </cell>
        </row>
        <row r="46">
          <cell r="B46" t="str">
            <v>Золкин Сергей</v>
          </cell>
          <cell r="C46" t="str">
            <v>МГФСО, Лунёво</v>
          </cell>
          <cell r="D46">
            <v>47</v>
          </cell>
          <cell r="E46">
            <v>2006</v>
          </cell>
          <cell r="F46">
            <v>1.2164351851851852E-3</v>
          </cell>
          <cell r="G46">
            <v>3.0694444444444445E-3</v>
          </cell>
          <cell r="H46">
            <v>4.9861111111111104E-3</v>
          </cell>
          <cell r="I46">
            <v>15</v>
          </cell>
        </row>
        <row r="47">
          <cell r="B47" t="str">
            <v>Рыбин Артем</v>
          </cell>
          <cell r="C47" t="str">
            <v>МГФСО, Лунёво</v>
          </cell>
          <cell r="D47">
            <v>73</v>
          </cell>
          <cell r="E47">
            <v>2005</v>
          </cell>
          <cell r="F47">
            <v>1.3599537037037037E-3</v>
          </cell>
          <cell r="G47">
            <v>3.1770833333333334E-3</v>
          </cell>
          <cell r="H47">
            <v>5.0034722222222225E-3</v>
          </cell>
          <cell r="I47">
            <v>14</v>
          </cell>
        </row>
        <row r="48">
          <cell r="B48" t="str">
            <v>Чупахин Иван</v>
          </cell>
          <cell r="C48" t="str">
            <v>Зоркий Красногорск</v>
          </cell>
          <cell r="D48">
            <v>58</v>
          </cell>
          <cell r="E48">
            <v>2006</v>
          </cell>
          <cell r="F48">
            <v>1.2974537037037037E-3</v>
          </cell>
          <cell r="G48">
            <v>3.1701388888888886E-3</v>
          </cell>
          <cell r="H48">
            <v>5.0231481481481481E-3</v>
          </cell>
          <cell r="I48">
            <v>13</v>
          </cell>
        </row>
        <row r="49">
          <cell r="B49" t="str">
            <v>Зимин Даниил</v>
          </cell>
          <cell r="C49" t="str">
            <v>СШОР 111 ФОК Лотос</v>
          </cell>
          <cell r="D49">
            <v>51</v>
          </cell>
          <cell r="E49">
            <v>2005</v>
          </cell>
          <cell r="F49">
            <v>1.2905092592592593E-3</v>
          </cell>
          <cell r="G49">
            <v>3.1539351851851854E-3</v>
          </cell>
          <cell r="H49">
            <v>5.138888888888889E-3</v>
          </cell>
          <cell r="I49">
            <v>12</v>
          </cell>
        </row>
        <row r="50">
          <cell r="B50" t="str">
            <v>Новоселов Денис</v>
          </cell>
          <cell r="C50" t="str">
            <v>ЮНЫЙ ЛЫЖНИК</v>
          </cell>
          <cell r="D50">
            <v>62</v>
          </cell>
          <cell r="E50">
            <v>2006</v>
          </cell>
          <cell r="F50">
            <v>1.3923611111111109E-3</v>
          </cell>
          <cell r="G50">
            <v>3.4074074074074072E-3</v>
          </cell>
          <cell r="H50">
            <v>5.3738425925925924E-3</v>
          </cell>
          <cell r="I50">
            <v>11</v>
          </cell>
        </row>
        <row r="51">
          <cell r="B51" t="str">
            <v>Пискунов Артем</v>
          </cell>
          <cell r="C51" t="str">
            <v>Школа 2045, СШОР 111</v>
          </cell>
          <cell r="D51">
            <v>66</v>
          </cell>
          <cell r="E51">
            <v>2005</v>
          </cell>
          <cell r="F51">
            <v>1.5659722222222221E-3</v>
          </cell>
          <cell r="G51">
            <v>3.6412037037037038E-3</v>
          </cell>
          <cell r="H51">
            <v>5.7199074074074071E-3</v>
          </cell>
          <cell r="I51">
            <v>10</v>
          </cell>
        </row>
        <row r="52">
          <cell r="B52" t="str">
            <v>Абубакиров Максим</v>
          </cell>
          <cell r="C52" t="str">
            <v>Балакирево</v>
          </cell>
          <cell r="D52">
            <v>83</v>
          </cell>
          <cell r="E52">
            <v>2005</v>
          </cell>
          <cell r="F52">
            <v>1.7372685185185188E-3</v>
          </cell>
          <cell r="G52">
            <v>4.340277777777778E-3</v>
          </cell>
          <cell r="H52">
            <v>6.8680555555555552E-3</v>
          </cell>
          <cell r="I52">
            <v>9</v>
          </cell>
        </row>
        <row r="53">
          <cell r="B53" t="str">
            <v>Гордеев Николай</v>
          </cell>
          <cell r="C53" t="str">
            <v>Видное Олимп</v>
          </cell>
          <cell r="D53">
            <v>56</v>
          </cell>
          <cell r="E53">
            <v>2005</v>
          </cell>
          <cell r="F53">
            <v>1.6863425925925926E-3</v>
          </cell>
          <cell r="G53">
            <v>4.2824074074074075E-3</v>
          </cell>
          <cell r="H53">
            <v>7.0520833333333329E-3</v>
          </cell>
          <cell r="I53">
            <v>8</v>
          </cell>
        </row>
        <row r="57">
          <cell r="B57" t="str">
            <v>Хвостова Софья</v>
          </cell>
          <cell r="C57" t="str">
            <v>СШОР 111 ФОК Лотос</v>
          </cell>
          <cell r="D57">
            <v>92</v>
          </cell>
          <cell r="E57">
            <v>2005</v>
          </cell>
          <cell r="F57">
            <v>1.2291666666666668E-3</v>
          </cell>
          <cell r="G57">
            <v>2.9375000000000004E-3</v>
          </cell>
          <cell r="H57">
            <v>4.6597222222222222E-3</v>
          </cell>
          <cell r="I57">
            <v>33</v>
          </cell>
        </row>
        <row r="58">
          <cell r="B58" t="str">
            <v>Заночуева Мария</v>
          </cell>
          <cell r="C58" t="str">
            <v>ЮНЫЙ ЛЫЖНИК</v>
          </cell>
          <cell r="D58">
            <v>86</v>
          </cell>
          <cell r="E58">
            <v>2005</v>
          </cell>
          <cell r="F58">
            <v>1.1944444444444446E-3</v>
          </cell>
          <cell r="G58">
            <v>2.9988425925925929E-3</v>
          </cell>
          <cell r="H58">
            <v>4.7708333333333335E-3</v>
          </cell>
          <cell r="I58">
            <v>31</v>
          </cell>
        </row>
        <row r="59">
          <cell r="B59" t="str">
            <v>Котова Мария</v>
          </cell>
          <cell r="C59" t="str">
            <v>ДЮСШ Краснознаменск</v>
          </cell>
          <cell r="D59">
            <v>53</v>
          </cell>
          <cell r="E59">
            <v>2006</v>
          </cell>
          <cell r="F59">
            <v>1.230324074074074E-3</v>
          </cell>
          <cell r="G59">
            <v>2.9895833333333332E-3</v>
          </cell>
          <cell r="H59">
            <v>4.7939814814814815E-3</v>
          </cell>
          <cell r="I59">
            <v>29</v>
          </cell>
        </row>
        <row r="60">
          <cell r="B60" t="str">
            <v>Дорожкина Елизавета</v>
          </cell>
          <cell r="C60" t="str">
            <v>Юность Москвы Спарта</v>
          </cell>
          <cell r="D60">
            <v>78</v>
          </cell>
          <cell r="E60">
            <v>2005</v>
          </cell>
          <cell r="F60">
            <v>1.3321759259259259E-3</v>
          </cell>
          <cell r="G60">
            <v>3.0613425925925925E-3</v>
          </cell>
          <cell r="H60">
            <v>4.8055555555555551E-3</v>
          </cell>
          <cell r="I60">
            <v>27</v>
          </cell>
        </row>
        <row r="61">
          <cell r="B61" t="str">
            <v>Миронова Екатерина</v>
          </cell>
          <cell r="C61" t="str">
            <v>ДЮСШ Кольчугино</v>
          </cell>
          <cell r="D61">
            <v>67</v>
          </cell>
          <cell r="E61">
            <v>2005</v>
          </cell>
          <cell r="F61">
            <v>1.3101851851851853E-3</v>
          </cell>
          <cell r="G61">
            <v>3.1064814814814813E-3</v>
          </cell>
          <cell r="H61">
            <v>5.0231481481481481E-3</v>
          </cell>
          <cell r="I61">
            <v>26</v>
          </cell>
        </row>
        <row r="62">
          <cell r="B62" t="str">
            <v>Свинцова Александра</v>
          </cell>
          <cell r="C62" t="str">
            <v>СШОР 111 , ГБОУ Школ</v>
          </cell>
          <cell r="D62">
            <v>44</v>
          </cell>
          <cell r="E62">
            <v>2006</v>
          </cell>
          <cell r="F62">
            <v>1.3587962962962963E-3</v>
          </cell>
          <cell r="G62">
            <v>3.3472222222222224E-3</v>
          </cell>
          <cell r="H62">
            <v>5.3796296296296292E-3</v>
          </cell>
          <cell r="I62">
            <v>25</v>
          </cell>
        </row>
        <row r="63">
          <cell r="B63" t="str">
            <v>Малышева Ксения</v>
          </cell>
          <cell r="C63" t="str">
            <v>Пересвет</v>
          </cell>
          <cell r="D63">
            <v>64</v>
          </cell>
          <cell r="E63">
            <v>2006</v>
          </cell>
          <cell r="F63">
            <v>1.4166666666666668E-3</v>
          </cell>
          <cell r="G63">
            <v>3.422453703703704E-3</v>
          </cell>
          <cell r="H63">
            <v>5.5000000000000005E-3</v>
          </cell>
          <cell r="I63">
            <v>24</v>
          </cell>
        </row>
        <row r="64">
          <cell r="B64" t="str">
            <v>Ривас Домингес Екатерина</v>
          </cell>
          <cell r="C64" t="str">
            <v>ЮНЫЙ ЛЫЖНИК</v>
          </cell>
          <cell r="D64">
            <v>45</v>
          </cell>
          <cell r="E64">
            <v>2006</v>
          </cell>
          <cell r="F64">
            <v>1.4398148148148148E-3</v>
          </cell>
          <cell r="G64">
            <v>3.5706018518518521E-3</v>
          </cell>
          <cell r="H64">
            <v>5.6331018518518518E-3</v>
          </cell>
          <cell r="I64">
            <v>23</v>
          </cell>
        </row>
        <row r="65">
          <cell r="B65" t="str">
            <v>Чеглакова Анастасия</v>
          </cell>
          <cell r="C65" t="str">
            <v>Школа 2045, СШОР 111</v>
          </cell>
          <cell r="D65">
            <v>93</v>
          </cell>
          <cell r="E65">
            <v>2005</v>
          </cell>
          <cell r="F65">
            <v>1.8553240740740743E-3</v>
          </cell>
          <cell r="G65">
            <v>4.4224537037037036E-3</v>
          </cell>
          <cell r="H65">
            <v>7.1261574074074074E-3</v>
          </cell>
          <cell r="I65">
            <v>22</v>
          </cell>
        </row>
        <row r="69">
          <cell r="B69" t="str">
            <v>Степанов Константин</v>
          </cell>
          <cell r="C69" t="str">
            <v>СШОР 49 Тринта</v>
          </cell>
          <cell r="D69">
            <v>123</v>
          </cell>
          <cell r="E69">
            <v>2003</v>
          </cell>
          <cell r="F69">
            <v>1.0370370370370371E-3</v>
          </cell>
          <cell r="G69">
            <v>2.4375E-3</v>
          </cell>
          <cell r="H69">
            <v>3.8692129629629628E-3</v>
          </cell>
          <cell r="I69">
            <v>5.2812500000000004E-3</v>
          </cell>
          <cell r="J69">
            <v>33</v>
          </cell>
        </row>
        <row r="70">
          <cell r="B70" t="str">
            <v>Шабанов Дмитрий</v>
          </cell>
          <cell r="C70" t="str">
            <v>ЮНЫЙ ЛЫЖНИК</v>
          </cell>
          <cell r="D70">
            <v>135</v>
          </cell>
          <cell r="E70">
            <v>2003</v>
          </cell>
          <cell r="F70">
            <v>1.0300925925925926E-3</v>
          </cell>
          <cell r="G70">
            <v>2.4490740740740744E-3</v>
          </cell>
          <cell r="H70">
            <v>3.890046296296296E-3</v>
          </cell>
          <cell r="I70">
            <v>5.3194444444444452E-3</v>
          </cell>
          <cell r="J70">
            <v>31</v>
          </cell>
        </row>
        <row r="71">
          <cell r="B71" t="str">
            <v>Коробков Павел</v>
          </cell>
          <cell r="C71" t="str">
            <v>ЮНЫЙ ЛЫЖНИК</v>
          </cell>
          <cell r="D71">
            <v>119</v>
          </cell>
          <cell r="E71">
            <v>2003</v>
          </cell>
          <cell r="F71">
            <v>1.0185185185185186E-3</v>
          </cell>
          <cell r="G71">
            <v>2.4768518518518516E-3</v>
          </cell>
          <cell r="H71">
            <v>3.90162037037037E-3</v>
          </cell>
          <cell r="I71">
            <v>5.3263888888888883E-3</v>
          </cell>
          <cell r="J71">
            <v>29</v>
          </cell>
        </row>
        <row r="72">
          <cell r="B72" t="str">
            <v>Кордубайло Михаил</v>
          </cell>
          <cell r="C72" t="str">
            <v>Юность Москвы</v>
          </cell>
          <cell r="D72">
            <v>118</v>
          </cell>
          <cell r="E72">
            <v>2003</v>
          </cell>
          <cell r="F72">
            <v>1.0509259259259259E-3</v>
          </cell>
          <cell r="G72">
            <v>2.4907407407407408E-3</v>
          </cell>
          <cell r="H72">
            <v>3.9664351851851848E-3</v>
          </cell>
          <cell r="I72">
            <v>5.3668981481481484E-3</v>
          </cell>
          <cell r="J72">
            <v>27</v>
          </cell>
        </row>
        <row r="73">
          <cell r="B73" t="str">
            <v>Кобзарь Евгений</v>
          </cell>
          <cell r="C73" t="str">
            <v>СШ 93 на Можайке</v>
          </cell>
          <cell r="D73">
            <v>114</v>
          </cell>
          <cell r="E73">
            <v>2003</v>
          </cell>
          <cell r="F73">
            <v>1.0219907407407406E-3</v>
          </cell>
          <cell r="G73">
            <v>2.4699074074074072E-3</v>
          </cell>
          <cell r="H73">
            <v>3.952546296296296E-3</v>
          </cell>
          <cell r="I73">
            <v>5.378472222222222E-3</v>
          </cell>
          <cell r="J73">
            <v>26</v>
          </cell>
        </row>
        <row r="74">
          <cell r="B74" t="str">
            <v>Крюк Павел</v>
          </cell>
          <cell r="C74" t="str">
            <v>Юность Москвы Спарта</v>
          </cell>
          <cell r="D74">
            <v>109</v>
          </cell>
          <cell r="E74">
            <v>2003</v>
          </cell>
          <cell r="F74">
            <v>1.0381944444444445E-3</v>
          </cell>
          <cell r="G74">
            <v>2.4722222222222224E-3</v>
          </cell>
          <cell r="H74">
            <v>3.9432870370370377E-3</v>
          </cell>
          <cell r="I74">
            <v>5.3912037037037036E-3</v>
          </cell>
          <cell r="J74">
            <v>25</v>
          </cell>
        </row>
        <row r="75">
          <cell r="B75" t="str">
            <v>Маликов Сергей</v>
          </cell>
          <cell r="C75" t="str">
            <v>Самбо-70</v>
          </cell>
          <cell r="D75">
            <v>105</v>
          </cell>
          <cell r="E75">
            <v>2004</v>
          </cell>
          <cell r="F75">
            <v>1.1238425925925927E-3</v>
          </cell>
          <cell r="G75">
            <v>2.5034722222222225E-3</v>
          </cell>
          <cell r="H75">
            <v>3.9178240740740744E-3</v>
          </cell>
          <cell r="I75">
            <v>5.402777777777778E-3</v>
          </cell>
          <cell r="J75">
            <v>24</v>
          </cell>
        </row>
        <row r="76">
          <cell r="B76" t="str">
            <v>Губанов Федор</v>
          </cell>
          <cell r="C76" t="str">
            <v>Бабушкино-81</v>
          </cell>
          <cell r="D76">
            <v>124</v>
          </cell>
          <cell r="E76">
            <v>2003</v>
          </cell>
          <cell r="F76">
            <v>1.0578703703703705E-3</v>
          </cell>
          <cell r="G76">
            <v>2.4733796296296296E-3</v>
          </cell>
          <cell r="H76">
            <v>3.9652777777777776E-3</v>
          </cell>
          <cell r="I76">
            <v>5.518518518518519E-3</v>
          </cell>
          <cell r="J76">
            <v>23</v>
          </cell>
        </row>
        <row r="77">
          <cell r="B77" t="str">
            <v>Шаталов Даниил</v>
          </cell>
          <cell r="C77" t="str">
            <v>Тринта-Лунево</v>
          </cell>
          <cell r="D77">
            <v>117</v>
          </cell>
          <cell r="E77">
            <v>2003</v>
          </cell>
          <cell r="F77">
            <v>1.1053240740740741E-3</v>
          </cell>
          <cell r="G77">
            <v>2.5231481481481481E-3</v>
          </cell>
          <cell r="H77">
            <v>4.0057870370370377E-3</v>
          </cell>
          <cell r="I77">
            <v>5.5219907407407405E-3</v>
          </cell>
          <cell r="J77">
            <v>22</v>
          </cell>
        </row>
        <row r="78">
          <cell r="B78" t="str">
            <v>Золкин Иван</v>
          </cell>
          <cell r="C78" t="str">
            <v>МГФСО, Лунёво</v>
          </cell>
          <cell r="D78">
            <v>129</v>
          </cell>
          <cell r="E78">
            <v>2003</v>
          </cell>
          <cell r="F78">
            <v>1.1041666666666667E-3</v>
          </cell>
          <cell r="G78">
            <v>2.5879629629629629E-3</v>
          </cell>
          <cell r="H78">
            <v>4.1249999999999993E-3</v>
          </cell>
          <cell r="I78">
            <v>5.581018518518519E-3</v>
          </cell>
          <cell r="J78">
            <v>21</v>
          </cell>
        </row>
        <row r="79">
          <cell r="B79" t="str">
            <v>Семячкин Матвей</v>
          </cell>
          <cell r="C79" t="str">
            <v>лично</v>
          </cell>
          <cell r="D79">
            <v>127</v>
          </cell>
          <cell r="E79">
            <v>2004</v>
          </cell>
          <cell r="F79">
            <v>1.1192129629629631E-3</v>
          </cell>
          <cell r="G79">
            <v>2.5960648148148145E-3</v>
          </cell>
          <cell r="H79">
            <v>4.1342592592592594E-3</v>
          </cell>
          <cell r="I79">
            <v>5.6064814814814823E-3</v>
          </cell>
          <cell r="J79">
            <v>20</v>
          </cell>
        </row>
        <row r="80">
          <cell r="B80" t="str">
            <v>Мохов Павел</v>
          </cell>
          <cell r="C80" t="str">
            <v>Самбо-70</v>
          </cell>
          <cell r="D80">
            <v>128</v>
          </cell>
          <cell r="E80">
            <v>2004</v>
          </cell>
          <cell r="F80">
            <v>1.1261574074074073E-3</v>
          </cell>
          <cell r="G80">
            <v>2.6111111111111109E-3</v>
          </cell>
          <cell r="H80">
            <v>4.1643518518518514E-3</v>
          </cell>
          <cell r="I80">
            <v>5.6990740740740743E-3</v>
          </cell>
          <cell r="J80">
            <v>19</v>
          </cell>
        </row>
        <row r="81">
          <cell r="B81" t="str">
            <v>Сластин Владимир</v>
          </cell>
          <cell r="C81" t="str">
            <v>ЛК "Лидер" Домодедов</v>
          </cell>
          <cell r="D81">
            <v>120</v>
          </cell>
          <cell r="E81">
            <v>2003</v>
          </cell>
          <cell r="F81">
            <v>1.0833333333333335E-3</v>
          </cell>
          <cell r="G81">
            <v>2.5578703703703705E-3</v>
          </cell>
          <cell r="H81">
            <v>4.1446759259259258E-3</v>
          </cell>
          <cell r="I81">
            <v>5.7407407407407416E-3</v>
          </cell>
          <cell r="J81">
            <v>18</v>
          </cell>
        </row>
        <row r="82">
          <cell r="B82" t="str">
            <v>Князюк Егор</v>
          </cell>
          <cell r="C82" t="str">
            <v>ЮНЫЙ ЛЫЖНИК</v>
          </cell>
          <cell r="D82">
            <v>102</v>
          </cell>
          <cell r="E82">
            <v>2003</v>
          </cell>
          <cell r="F82">
            <v>1.1377314814814813E-3</v>
          </cell>
          <cell r="G82">
            <v>2.5949074074074073E-3</v>
          </cell>
          <cell r="H82">
            <v>4.2650462962962963E-3</v>
          </cell>
          <cell r="I82">
            <v>5.8009259259259255E-3</v>
          </cell>
          <cell r="J82">
            <v>17</v>
          </cell>
        </row>
        <row r="83">
          <cell r="B83" t="str">
            <v>Кормаков Влад</v>
          </cell>
          <cell r="C83" t="str">
            <v>Сергиев Посад лично</v>
          </cell>
          <cell r="D83">
            <v>130</v>
          </cell>
          <cell r="E83">
            <v>2004</v>
          </cell>
          <cell r="F83">
            <v>1.1481481481481481E-3</v>
          </cell>
          <cell r="G83">
            <v>2.6979166666666666E-3</v>
          </cell>
          <cell r="H83">
            <v>4.31712962962963E-3</v>
          </cell>
          <cell r="I83">
            <v>5.8194444444444457E-3</v>
          </cell>
          <cell r="J83">
            <v>16</v>
          </cell>
        </row>
        <row r="84">
          <cell r="B84" t="str">
            <v>Хамзин Ильнур</v>
          </cell>
          <cell r="C84" t="str">
            <v>СШОР 111 ФОК Лотос</v>
          </cell>
          <cell r="D84">
            <v>107</v>
          </cell>
          <cell r="E84">
            <v>2004</v>
          </cell>
          <cell r="F84">
            <v>1.0659722222222223E-3</v>
          </cell>
          <cell r="G84">
            <v>2.5474537037037037E-3</v>
          </cell>
          <cell r="H84">
            <v>4.2141203703703707E-3</v>
          </cell>
          <cell r="I84">
            <v>5.8344907407407408E-3</v>
          </cell>
          <cell r="J84">
            <v>15</v>
          </cell>
        </row>
        <row r="85">
          <cell r="B85" t="str">
            <v>Абраменко Аркадий</v>
          </cell>
          <cell r="C85" t="str">
            <v>ДЮСШ Кольчугино</v>
          </cell>
          <cell r="D85">
            <v>122</v>
          </cell>
          <cell r="E85">
            <v>2004</v>
          </cell>
          <cell r="F85">
            <v>1.1388888888888889E-3</v>
          </cell>
          <cell r="G85">
            <v>2.6898148148148146E-3</v>
          </cell>
          <cell r="H85">
            <v>4.3657407407407412E-3</v>
          </cell>
          <cell r="I85">
            <v>5.9004629629629624E-3</v>
          </cell>
          <cell r="J85">
            <v>14</v>
          </cell>
        </row>
        <row r="86">
          <cell r="B86" t="str">
            <v>Никитенко Георгий</v>
          </cell>
          <cell r="C86" t="str">
            <v>ЮНЫЙ ЛЫЖНИК</v>
          </cell>
          <cell r="D86">
            <v>115</v>
          </cell>
          <cell r="E86">
            <v>2003</v>
          </cell>
          <cell r="F86">
            <v>1.1087962962962963E-3</v>
          </cell>
          <cell r="G86">
            <v>2.5787037037037037E-3</v>
          </cell>
          <cell r="H86">
            <v>4.31712962962963E-3</v>
          </cell>
          <cell r="I86">
            <v>6.0578703703703697E-3</v>
          </cell>
          <cell r="J86">
            <v>13</v>
          </cell>
        </row>
        <row r="87">
          <cell r="B87" t="str">
            <v>Васильев Виктор</v>
          </cell>
          <cell r="C87" t="str">
            <v>Электроугли</v>
          </cell>
          <cell r="D87">
            <v>106</v>
          </cell>
          <cell r="E87">
            <v>2004</v>
          </cell>
          <cell r="F87">
            <v>1.1782407407407408E-3</v>
          </cell>
          <cell r="G87">
            <v>2.8738425925925928E-3</v>
          </cell>
          <cell r="H87">
            <v>4.5717592592592589E-3</v>
          </cell>
          <cell r="I87">
            <v>6.2129629629629627E-3</v>
          </cell>
          <cell r="J87">
            <v>12</v>
          </cell>
        </row>
        <row r="88">
          <cell r="B88" t="str">
            <v>Рогачков Артем</v>
          </cell>
          <cell r="C88" t="str">
            <v>Самбо-70</v>
          </cell>
          <cell r="D88">
            <v>110</v>
          </cell>
          <cell r="E88">
            <v>2003</v>
          </cell>
          <cell r="F88">
            <v>1.1620370370370372E-3</v>
          </cell>
          <cell r="G88">
            <v>2.8414351851851851E-3</v>
          </cell>
          <cell r="H88">
            <v>4.5162037037037037E-3</v>
          </cell>
          <cell r="I88">
            <v>6.238425925925925E-3</v>
          </cell>
          <cell r="J88">
            <v>11</v>
          </cell>
        </row>
        <row r="89">
          <cell r="B89" t="str">
            <v>Красуленко Олег</v>
          </cell>
          <cell r="C89" t="str">
            <v>лично, Москва</v>
          </cell>
          <cell r="D89">
            <v>134</v>
          </cell>
          <cell r="E89">
            <v>2003</v>
          </cell>
          <cell r="F89">
            <v>1.2094907407407408E-3</v>
          </cell>
          <cell r="G89">
            <v>2.8946759259259255E-3</v>
          </cell>
          <cell r="H89">
            <v>4.5972222222222222E-3</v>
          </cell>
          <cell r="I89">
            <v>6.2754629629629627E-3</v>
          </cell>
          <cell r="J89">
            <v>10</v>
          </cell>
        </row>
        <row r="90">
          <cell r="B90" t="str">
            <v>Смирнов Денис</v>
          </cell>
          <cell r="C90" t="str">
            <v>Тринта-Лунево</v>
          </cell>
          <cell r="D90">
            <v>132</v>
          </cell>
          <cell r="E90">
            <v>2003</v>
          </cell>
          <cell r="F90">
            <v>1.2060185185185186E-3</v>
          </cell>
          <cell r="G90">
            <v>2.917824074074074E-3</v>
          </cell>
          <cell r="H90">
            <v>4.6493055555555558E-3</v>
          </cell>
          <cell r="I90">
            <v>6.3541666666666668E-3</v>
          </cell>
          <cell r="J90">
            <v>9</v>
          </cell>
        </row>
        <row r="91">
          <cell r="B91" t="str">
            <v>Кимаковский Валентин</v>
          </cell>
          <cell r="C91" t="str">
            <v>Тринта-Лунево</v>
          </cell>
          <cell r="D91">
            <v>125</v>
          </cell>
          <cell r="E91">
            <v>2003</v>
          </cell>
          <cell r="F91">
            <v>1.241898148148148E-3</v>
          </cell>
          <cell r="G91">
            <v>2.9976851851851848E-3</v>
          </cell>
          <cell r="H91">
            <v>4.8067129629629632E-3</v>
          </cell>
          <cell r="I91">
            <v>6.6134259259259262E-3</v>
          </cell>
          <cell r="J91">
            <v>8</v>
          </cell>
        </row>
        <row r="92">
          <cell r="B92" t="str">
            <v>Мышляев Никита</v>
          </cell>
          <cell r="C92" t="str">
            <v>Москва</v>
          </cell>
          <cell r="D92">
            <v>101</v>
          </cell>
          <cell r="E92">
            <v>2003</v>
          </cell>
          <cell r="F92">
            <v>1.2800925925925924E-3</v>
          </cell>
          <cell r="G92">
            <v>3.1481481481481482E-3</v>
          </cell>
          <cell r="H92">
            <v>5.0115740740740737E-3</v>
          </cell>
          <cell r="I92">
            <v>6.8344907407407408E-3</v>
          </cell>
          <cell r="J92">
            <v>7</v>
          </cell>
        </row>
        <row r="93">
          <cell r="B93" t="str">
            <v>Субботин Данила</v>
          </cell>
          <cell r="C93" t="str">
            <v>ДЮСШ Краснознаменск</v>
          </cell>
          <cell r="D93">
            <v>113</v>
          </cell>
          <cell r="E93">
            <v>2004</v>
          </cell>
          <cell r="F93">
            <v>1.1886574074074074E-3</v>
          </cell>
          <cell r="G93">
            <v>3.0254629629629629E-3</v>
          </cell>
          <cell r="H93">
            <v>5.0254629629629625E-3</v>
          </cell>
          <cell r="I93">
            <v>6.9039351851851857E-3</v>
          </cell>
          <cell r="J93">
            <v>6</v>
          </cell>
        </row>
        <row r="94">
          <cell r="B94" t="str">
            <v>Шемяков Артем</v>
          </cell>
          <cell r="C94" t="str">
            <v>Тринта-Лунево</v>
          </cell>
          <cell r="D94">
            <v>136</v>
          </cell>
          <cell r="E94">
            <v>2004</v>
          </cell>
          <cell r="F94">
            <v>1.3020833333333333E-3</v>
          </cell>
          <cell r="G94">
            <v>3.2291666666666666E-3</v>
          </cell>
          <cell r="H94">
            <v>5.2951388888888883E-3</v>
          </cell>
          <cell r="I94">
            <v>7.7546296296296287E-3</v>
          </cell>
          <cell r="J94">
            <v>5</v>
          </cell>
        </row>
        <row r="95">
          <cell r="B95" t="str">
            <v>Абызов Гоша</v>
          </cell>
          <cell r="C95" t="str">
            <v>СШ по ЗВС Химки</v>
          </cell>
          <cell r="D95">
            <v>108</v>
          </cell>
          <cell r="E95">
            <v>2004</v>
          </cell>
          <cell r="F95">
            <v>1.4421296296296298E-3</v>
          </cell>
          <cell r="G95">
            <v>3.5833333333333338E-3</v>
          </cell>
          <cell r="H95">
            <v>5.7569444444444439E-3</v>
          </cell>
          <cell r="I95">
            <v>8.0590277777777778E-3</v>
          </cell>
          <cell r="J95">
            <v>4</v>
          </cell>
        </row>
        <row r="99">
          <cell r="B99" t="str">
            <v>Захарова Екатерина</v>
          </cell>
          <cell r="C99" t="str">
            <v>СШОР 49 Тринта</v>
          </cell>
          <cell r="D99">
            <v>43</v>
          </cell>
          <cell r="E99">
            <v>2003</v>
          </cell>
          <cell r="F99">
            <v>1.0914351851851853E-3</v>
          </cell>
          <cell r="G99">
            <v>2.5960648148148145E-3</v>
          </cell>
          <cell r="H99">
            <v>4.146990740740741E-3</v>
          </cell>
          <cell r="I99">
            <v>33</v>
          </cell>
        </row>
        <row r="100">
          <cell r="B100" t="str">
            <v>Кудинова Дарья</v>
          </cell>
          <cell r="C100" t="str">
            <v>СШОР 49 Тринта</v>
          </cell>
          <cell r="D100">
            <v>70</v>
          </cell>
          <cell r="E100">
            <v>2004</v>
          </cell>
          <cell r="F100">
            <v>1.1030092592592593E-3</v>
          </cell>
          <cell r="G100">
            <v>2.7083333333333334E-3</v>
          </cell>
          <cell r="H100">
            <v>4.3379629629629627E-3</v>
          </cell>
          <cell r="I100">
            <v>31</v>
          </cell>
        </row>
        <row r="101">
          <cell r="B101" t="str">
            <v>Карамышева Надежда</v>
          </cell>
          <cell r="C101" t="str">
            <v>Школа 2045, СШОР 111</v>
          </cell>
          <cell r="D101">
            <v>96</v>
          </cell>
          <cell r="E101">
            <v>2003</v>
          </cell>
          <cell r="F101">
            <v>1.1041666666666667E-3</v>
          </cell>
          <cell r="G101">
            <v>2.704861111111111E-3</v>
          </cell>
          <cell r="H101">
            <v>4.3831018518518516E-3</v>
          </cell>
          <cell r="I101">
            <v>29</v>
          </cell>
        </row>
        <row r="102">
          <cell r="B102" t="str">
            <v>Бобкова Дарья</v>
          </cell>
          <cell r="C102" t="str">
            <v>СШОР 111 ФОК Лотос</v>
          </cell>
          <cell r="D102">
            <v>77</v>
          </cell>
          <cell r="E102">
            <v>2004</v>
          </cell>
          <cell r="F102">
            <v>1.181712962962963E-3</v>
          </cell>
          <cell r="G102">
            <v>2.8564814814814811E-3</v>
          </cell>
          <cell r="H102">
            <v>4.5335648148148149E-3</v>
          </cell>
          <cell r="I102">
            <v>27</v>
          </cell>
        </row>
        <row r="103">
          <cell r="B103" t="str">
            <v>Тютюнова Александра</v>
          </cell>
          <cell r="C103" t="str">
            <v>Школа 2045, СШОР 111</v>
          </cell>
          <cell r="D103">
            <v>74</v>
          </cell>
          <cell r="E103">
            <v>2003</v>
          </cell>
          <cell r="F103">
            <v>1.2314814814814816E-3</v>
          </cell>
          <cell r="G103">
            <v>2.8935185185185188E-3</v>
          </cell>
          <cell r="H103">
            <v>4.6446759259259262E-3</v>
          </cell>
          <cell r="I103">
            <v>26</v>
          </cell>
        </row>
        <row r="104">
          <cell r="B104" t="str">
            <v>Минаева Ирина</v>
          </cell>
          <cell r="C104" t="str">
            <v>Тринта-Лунево</v>
          </cell>
          <cell r="D104">
            <v>95</v>
          </cell>
          <cell r="E104">
            <v>2003</v>
          </cell>
          <cell r="F104">
            <v>1.2442129629629628E-3</v>
          </cell>
          <cell r="G104">
            <v>2.9259259259259256E-3</v>
          </cell>
          <cell r="H104">
            <v>4.7268518518518519E-3</v>
          </cell>
          <cell r="I104">
            <v>25</v>
          </cell>
        </row>
        <row r="105">
          <cell r="B105" t="str">
            <v>Шишаева Дарья</v>
          </cell>
          <cell r="C105" t="str">
            <v>Школа 2045, СШОР 111</v>
          </cell>
          <cell r="D105">
            <v>84</v>
          </cell>
          <cell r="E105">
            <v>2003</v>
          </cell>
          <cell r="F105">
            <v>1.2129629629629628E-3</v>
          </cell>
          <cell r="G105">
            <v>2.9791666666666664E-3</v>
          </cell>
          <cell r="H105">
            <v>4.7685185185185183E-3</v>
          </cell>
          <cell r="I105">
            <v>24</v>
          </cell>
        </row>
        <row r="106">
          <cell r="B106" t="str">
            <v>Колташ Анастасия</v>
          </cell>
          <cell r="C106" t="str">
            <v>ДЮСШ Краснознаменск</v>
          </cell>
          <cell r="D106">
            <v>71</v>
          </cell>
          <cell r="E106">
            <v>2003</v>
          </cell>
          <cell r="F106">
            <v>1.3275462962962963E-3</v>
          </cell>
          <cell r="G106">
            <v>3.0370370370370364E-3</v>
          </cell>
          <cell r="H106">
            <v>4.7928240740740735E-3</v>
          </cell>
          <cell r="I106">
            <v>23</v>
          </cell>
        </row>
        <row r="107">
          <cell r="B107" t="str">
            <v>Ремзина Мария</v>
          </cell>
          <cell r="C107" t="str">
            <v>Тринта-Лунево</v>
          </cell>
          <cell r="D107">
            <v>54</v>
          </cell>
          <cell r="E107">
            <v>2004</v>
          </cell>
          <cell r="F107">
            <v>1.2847222222222223E-3</v>
          </cell>
          <cell r="G107">
            <v>3.0821759259259261E-3</v>
          </cell>
          <cell r="H107">
            <v>4.9189814814814816E-3</v>
          </cell>
          <cell r="I107">
            <v>22</v>
          </cell>
        </row>
        <row r="108">
          <cell r="B108" t="str">
            <v>Прокопович Анна</v>
          </cell>
          <cell r="C108" t="str">
            <v>Самбо-70</v>
          </cell>
          <cell r="D108">
            <v>72</v>
          </cell>
          <cell r="E108">
            <v>2004</v>
          </cell>
          <cell r="F108">
            <v>1.3726851851851851E-3</v>
          </cell>
          <cell r="G108">
            <v>3.1435185185185181E-3</v>
          </cell>
          <cell r="H108">
            <v>5.0416666666666665E-3</v>
          </cell>
          <cell r="I108">
            <v>21</v>
          </cell>
        </row>
        <row r="109">
          <cell r="B109" t="str">
            <v>Кондрашкина Ксения</v>
          </cell>
          <cell r="C109" t="str">
            <v>СШОР 111 ФОК Лотос</v>
          </cell>
          <cell r="D109">
            <v>89</v>
          </cell>
          <cell r="E109">
            <v>2004</v>
          </cell>
          <cell r="F109">
            <v>1.2962962962962963E-3</v>
          </cell>
          <cell r="G109">
            <v>3.1562499999999998E-3</v>
          </cell>
          <cell r="H109">
            <v>5.0868055555555554E-3</v>
          </cell>
          <cell r="I109">
            <v>20</v>
          </cell>
        </row>
        <row r="110">
          <cell r="B110" t="str">
            <v>Костенкова Милена</v>
          </cell>
          <cell r="C110" t="str">
            <v>Школа 2045, СШОР 111</v>
          </cell>
          <cell r="D110">
            <v>61</v>
          </cell>
          <cell r="E110">
            <v>2004</v>
          </cell>
          <cell r="F110">
            <v>1.3460648148148147E-3</v>
          </cell>
          <cell r="G110">
            <v>3.1643518518518518E-3</v>
          </cell>
          <cell r="H110">
            <v>5.2893518518518515E-3</v>
          </cell>
          <cell r="I110">
            <v>19</v>
          </cell>
        </row>
        <row r="114">
          <cell r="B114" t="str">
            <v>Попков Даниил</v>
          </cell>
          <cell r="C114" t="str">
            <v>СШ 93 на Можайке</v>
          </cell>
          <cell r="D114">
            <v>199</v>
          </cell>
          <cell r="E114">
            <v>2001</v>
          </cell>
          <cell r="F114">
            <v>9.780092592592592E-4</v>
          </cell>
          <cell r="G114">
            <v>2.3807870370370367E-3</v>
          </cell>
          <cell r="H114">
            <v>3.8009259259259263E-3</v>
          </cell>
          <cell r="I114">
            <v>5.1817129629629635E-3</v>
          </cell>
          <cell r="J114">
            <v>6.5821759259259262E-3</v>
          </cell>
          <cell r="K114">
            <v>33</v>
          </cell>
        </row>
        <row r="115">
          <cell r="B115" t="str">
            <v>Аборонов Иван</v>
          </cell>
          <cell r="C115" t="str">
            <v>ДЮСШ Краснознаменск</v>
          </cell>
          <cell r="D115">
            <v>196</v>
          </cell>
          <cell r="E115">
            <v>2001</v>
          </cell>
          <cell r="F115">
            <v>9.5949074074074068E-4</v>
          </cell>
          <cell r="G115">
            <v>2.2581018518518518E-3</v>
          </cell>
          <cell r="H115">
            <v>3.7037037037037034E-3</v>
          </cell>
          <cell r="I115">
            <v>5.1585648148148146E-3</v>
          </cell>
          <cell r="J115">
            <v>6.6087962962962966E-3</v>
          </cell>
          <cell r="K115">
            <v>31</v>
          </cell>
        </row>
        <row r="116">
          <cell r="B116" t="str">
            <v>Титов Даниил</v>
          </cell>
          <cell r="C116" t="str">
            <v>СШОР 111 ФОК Лотос</v>
          </cell>
          <cell r="D116">
            <v>204</v>
          </cell>
          <cell r="E116">
            <v>2001</v>
          </cell>
          <cell r="F116">
            <v>9.6412037037037039E-4</v>
          </cell>
          <cell r="G116">
            <v>2.3414351851851851E-3</v>
          </cell>
          <cell r="H116">
            <v>3.7974537037037039E-3</v>
          </cell>
          <cell r="I116">
            <v>5.2256944444444451E-3</v>
          </cell>
          <cell r="J116">
            <v>6.6249999999999989E-3</v>
          </cell>
          <cell r="K116">
            <v>29</v>
          </cell>
        </row>
        <row r="117">
          <cell r="B117" t="str">
            <v>Ходжич Денис</v>
          </cell>
          <cell r="C117" t="str">
            <v>Ёлка-Луч</v>
          </cell>
          <cell r="D117">
            <v>200</v>
          </cell>
          <cell r="E117">
            <v>2001</v>
          </cell>
          <cell r="F117">
            <v>1.0243055555555556E-3</v>
          </cell>
          <cell r="G117">
            <v>2.3761574074074076E-3</v>
          </cell>
          <cell r="H117">
            <v>3.7939814814814811E-3</v>
          </cell>
          <cell r="I117">
            <v>5.2210648148148147E-3</v>
          </cell>
          <cell r="J117">
            <v>6.7071759259259255E-3</v>
          </cell>
          <cell r="K117">
            <v>27</v>
          </cell>
        </row>
        <row r="118">
          <cell r="B118" t="str">
            <v>Докторов Владимир</v>
          </cell>
          <cell r="C118" t="str">
            <v>МГФСО, Лунёво</v>
          </cell>
          <cell r="D118">
            <v>192</v>
          </cell>
          <cell r="E118">
            <v>2002</v>
          </cell>
          <cell r="F118">
            <v>1.0092592592592592E-3</v>
          </cell>
          <cell r="G118">
            <v>2.4039351851851856E-3</v>
          </cell>
          <cell r="H118">
            <v>3.894675925925926E-3</v>
          </cell>
          <cell r="I118">
            <v>5.4351851851851853E-3</v>
          </cell>
          <cell r="J118">
            <v>6.9386574074074073E-3</v>
          </cell>
          <cell r="K118">
            <v>26</v>
          </cell>
        </row>
        <row r="119">
          <cell r="B119" t="str">
            <v>Овчинников Евгений</v>
          </cell>
          <cell r="C119" t="str">
            <v>Школа 2045, СШОР 111</v>
          </cell>
          <cell r="D119">
            <v>197</v>
          </cell>
          <cell r="E119">
            <v>2002</v>
          </cell>
          <cell r="F119">
            <v>9.930555555555554E-4</v>
          </cell>
          <cell r="G119">
            <v>2.3738425925925928E-3</v>
          </cell>
          <cell r="H119">
            <v>3.8981481481481484E-3</v>
          </cell>
          <cell r="I119">
            <v>5.4571759259259252E-3</v>
          </cell>
          <cell r="J119">
            <v>6.9884259259259257E-3</v>
          </cell>
          <cell r="K119">
            <v>25</v>
          </cell>
        </row>
        <row r="120">
          <cell r="B120" t="str">
            <v>Абубакиров Дмитрий</v>
          </cell>
          <cell r="C120" t="str">
            <v>Балакирево</v>
          </cell>
          <cell r="D120">
            <v>187</v>
          </cell>
          <cell r="E120">
            <v>2001</v>
          </cell>
          <cell r="F120">
            <v>1.0532407407407407E-3</v>
          </cell>
          <cell r="G120">
            <v>2.445601851851852E-3</v>
          </cell>
          <cell r="H120">
            <v>3.9432870370370377E-3</v>
          </cell>
          <cell r="I120">
            <v>5.4988425925925925E-3</v>
          </cell>
          <cell r="J120">
            <v>7.0254629629629634E-3</v>
          </cell>
          <cell r="K120">
            <v>24</v>
          </cell>
        </row>
        <row r="121">
          <cell r="B121" t="str">
            <v>Горбунов Дмитрий</v>
          </cell>
          <cell r="C121" t="str">
            <v>Ёлка-Луч</v>
          </cell>
          <cell r="D121">
            <v>190</v>
          </cell>
          <cell r="E121">
            <v>2001</v>
          </cell>
          <cell r="F121">
            <v>1.0856481481481481E-3</v>
          </cell>
          <cell r="G121">
            <v>2.4780092592592592E-3</v>
          </cell>
          <cell r="H121">
            <v>3.9976851851851848E-3</v>
          </cell>
          <cell r="I121">
            <v>5.579861111111111E-3</v>
          </cell>
          <cell r="J121">
            <v>7.1261574074074074E-3</v>
          </cell>
          <cell r="K121">
            <v>23</v>
          </cell>
        </row>
        <row r="122">
          <cell r="B122" t="str">
            <v>Смирнов Дмитрий</v>
          </cell>
          <cell r="C122" t="str">
            <v>СШОР 111 ФОК Лотос</v>
          </cell>
          <cell r="D122">
            <v>206</v>
          </cell>
          <cell r="E122">
            <v>2001</v>
          </cell>
          <cell r="F122">
            <v>1.0694444444444445E-3</v>
          </cell>
          <cell r="G122">
            <v>2.4976851851851853E-3</v>
          </cell>
          <cell r="H122">
            <v>4.092592592592593E-3</v>
          </cell>
          <cell r="I122">
            <v>5.6689814814814823E-3</v>
          </cell>
          <cell r="J122">
            <v>7.1643518518518514E-3</v>
          </cell>
          <cell r="K122">
            <v>22</v>
          </cell>
        </row>
        <row r="123">
          <cell r="B123" t="str">
            <v>Иванов Илья</v>
          </cell>
          <cell r="C123" t="str">
            <v>СШ по ЗВС Химки</v>
          </cell>
          <cell r="D123">
            <v>195</v>
          </cell>
          <cell r="E123">
            <v>2002</v>
          </cell>
          <cell r="F123">
            <v>1.1284722222222223E-3</v>
          </cell>
          <cell r="G123">
            <v>2.6111111111111109E-3</v>
          </cell>
          <cell r="H123">
            <v>4.2511574074074075E-3</v>
          </cell>
          <cell r="I123">
            <v>5.8495370370370376E-3</v>
          </cell>
          <cell r="J123">
            <v>7.3958333333333341E-3</v>
          </cell>
          <cell r="K123">
            <v>21</v>
          </cell>
        </row>
        <row r="124">
          <cell r="B124" t="str">
            <v>Усов Михаил</v>
          </cell>
          <cell r="C124" t="str">
            <v>МГФСО, Лунёво</v>
          </cell>
          <cell r="D124">
            <v>201</v>
          </cell>
          <cell r="E124">
            <v>2002</v>
          </cell>
          <cell r="F124">
            <v>1.164351851851852E-3</v>
          </cell>
          <cell r="G124">
            <v>2.6342592592592594E-3</v>
          </cell>
          <cell r="H124">
            <v>4.2962962962962963E-3</v>
          </cell>
          <cell r="I124">
            <v>5.9108796296296296E-3</v>
          </cell>
          <cell r="J124">
            <v>7.4074074074074068E-3</v>
          </cell>
          <cell r="K124">
            <v>20</v>
          </cell>
        </row>
        <row r="125">
          <cell r="B125" t="str">
            <v>Чех Евгений</v>
          </cell>
          <cell r="C125" t="str">
            <v>ДЮСШ Краснознаменск</v>
          </cell>
          <cell r="D125">
            <v>198</v>
          </cell>
          <cell r="E125">
            <v>2002</v>
          </cell>
          <cell r="F125">
            <v>1.1041666666666667E-3</v>
          </cell>
          <cell r="G125">
            <v>2.6192129629629625E-3</v>
          </cell>
          <cell r="H125">
            <v>4.2685185185185178E-3</v>
          </cell>
          <cell r="I125">
            <v>5.8333333333333336E-3</v>
          </cell>
          <cell r="J125">
            <v>7.4386574074074069E-3</v>
          </cell>
          <cell r="K125">
            <v>19</v>
          </cell>
        </row>
        <row r="126">
          <cell r="B126" t="str">
            <v>Яценко Руслан</v>
          </cell>
          <cell r="C126" t="str">
            <v>Тринта-Лунево</v>
          </cell>
          <cell r="D126">
            <v>188</v>
          </cell>
          <cell r="E126">
            <v>2002</v>
          </cell>
          <cell r="F126">
            <v>1.1666666666666668E-3</v>
          </cell>
          <cell r="G126">
            <v>2.6481481481481482E-3</v>
          </cell>
          <cell r="H126">
            <v>4.2453703703703707E-3</v>
          </cell>
          <cell r="I126">
            <v>5.8425925925925928E-3</v>
          </cell>
          <cell r="J126">
            <v>7.525462962962963E-3</v>
          </cell>
          <cell r="K126">
            <v>18</v>
          </cell>
        </row>
        <row r="127">
          <cell r="B127" t="str">
            <v>Иванов Павел</v>
          </cell>
          <cell r="C127" t="str">
            <v>Тринта-Лунево</v>
          </cell>
          <cell r="D127">
            <v>186</v>
          </cell>
          <cell r="E127">
            <v>2002</v>
          </cell>
          <cell r="F127">
            <v>1.193287037037037E-3</v>
          </cell>
          <cell r="G127">
            <v>2.6597222222222226E-3</v>
          </cell>
          <cell r="H127">
            <v>4.3055555555555555E-3</v>
          </cell>
          <cell r="I127">
            <v>5.9282407407407409E-3</v>
          </cell>
          <cell r="J127">
            <v>7.5370370370370374E-3</v>
          </cell>
          <cell r="K127">
            <v>17</v>
          </cell>
        </row>
        <row r="128">
          <cell r="B128" t="str">
            <v>Тюриков Евгений</v>
          </cell>
          <cell r="C128" t="str">
            <v>СШОР 111</v>
          </cell>
          <cell r="D128">
            <v>202</v>
          </cell>
          <cell r="E128">
            <v>2002</v>
          </cell>
          <cell r="F128">
            <v>1.0358796296296297E-3</v>
          </cell>
          <cell r="G128">
            <v>2.4282407407407408E-3</v>
          </cell>
          <cell r="H128">
            <v>4.1099537037037033E-3</v>
          </cell>
          <cell r="I128">
            <v>5.9652777777777777E-3</v>
          </cell>
          <cell r="J128">
            <v>7.9085648148148145E-3</v>
          </cell>
          <cell r="K128">
            <v>16</v>
          </cell>
        </row>
        <row r="132">
          <cell r="B132" t="str">
            <v>Ломтева Анастасия</v>
          </cell>
          <cell r="C132" t="str">
            <v>СШОР 49 Тринта</v>
          </cell>
          <cell r="D132">
            <v>143</v>
          </cell>
          <cell r="E132">
            <v>2001</v>
          </cell>
          <cell r="F132">
            <v>1.0925925925925925E-3</v>
          </cell>
          <cell r="G132">
            <v>2.6122685185185185E-3</v>
          </cell>
          <cell r="H132">
            <v>4.1712962962962962E-3</v>
          </cell>
          <cell r="I132">
            <v>5.627314814814815E-3</v>
          </cell>
          <cell r="J132">
            <v>33</v>
          </cell>
        </row>
        <row r="133">
          <cell r="B133" t="str">
            <v>Лямина Мария</v>
          </cell>
          <cell r="C133" t="str">
            <v>Юность Москвы Спарта</v>
          </cell>
          <cell r="D133">
            <v>142</v>
          </cell>
          <cell r="E133">
            <v>2002</v>
          </cell>
          <cell r="F133">
            <v>1.0775462962962963E-3</v>
          </cell>
          <cell r="G133">
            <v>2.6099537037037033E-3</v>
          </cell>
          <cell r="H133">
            <v>4.1747685185185186E-3</v>
          </cell>
          <cell r="I133">
            <v>5.6446759259259271E-3</v>
          </cell>
          <cell r="J133">
            <v>31</v>
          </cell>
        </row>
        <row r="134">
          <cell r="B134" t="str">
            <v>Барышникова Марина</v>
          </cell>
          <cell r="C134" t="str">
            <v>ДЮСШ Краснознаменск</v>
          </cell>
          <cell r="D134">
            <v>151</v>
          </cell>
          <cell r="E134">
            <v>2002</v>
          </cell>
          <cell r="F134">
            <v>1.1400462962962963E-3</v>
          </cell>
          <cell r="G134">
            <v>2.6597222222222226E-3</v>
          </cell>
          <cell r="H134">
            <v>4.1898148148148146E-3</v>
          </cell>
          <cell r="I134">
            <v>5.6689814814814823E-3</v>
          </cell>
          <cell r="J134">
            <v>29</v>
          </cell>
        </row>
        <row r="135">
          <cell r="B135" t="str">
            <v>Жаббарова Лера</v>
          </cell>
          <cell r="C135" t="str">
            <v>КДЮСШ Пушкино</v>
          </cell>
          <cell r="D135">
            <v>149</v>
          </cell>
          <cell r="E135">
            <v>2002</v>
          </cell>
          <cell r="F135">
            <v>1.1574074074074073E-3</v>
          </cell>
          <cell r="G135">
            <v>2.6655092592592594E-3</v>
          </cell>
          <cell r="H135">
            <v>4.1805555555555554E-3</v>
          </cell>
          <cell r="I135">
            <v>5.6851851851851855E-3</v>
          </cell>
          <cell r="J135">
            <v>27</v>
          </cell>
        </row>
        <row r="136">
          <cell r="B136" t="str">
            <v>Чурашкина Екатерина</v>
          </cell>
          <cell r="C136" t="str">
            <v>Ёлка-Луч</v>
          </cell>
          <cell r="D136">
            <v>141</v>
          </cell>
          <cell r="E136">
            <v>2001</v>
          </cell>
          <cell r="F136">
            <v>1.4143518518518518E-3</v>
          </cell>
          <cell r="G136">
            <v>3.4664351851851852E-3</v>
          </cell>
          <cell r="H136">
            <v>5.4976851851851853E-3</v>
          </cell>
          <cell r="I136">
            <v>7.5034722222222213E-3</v>
          </cell>
          <cell r="J136">
            <v>26</v>
          </cell>
        </row>
        <row r="137">
          <cell r="B137" t="str">
            <v>Зимина Полина</v>
          </cell>
          <cell r="C137" t="str">
            <v>Школа 2045, СШОР 111</v>
          </cell>
          <cell r="D137">
            <v>147</v>
          </cell>
          <cell r="E137">
            <v>2002</v>
          </cell>
          <cell r="F137">
            <v>1.3263888888888891E-3</v>
          </cell>
          <cell r="G137">
            <v>3.3576388888888887E-3</v>
          </cell>
          <cell r="H137">
            <v>5.7245370370370375E-3</v>
          </cell>
          <cell r="I137">
            <v>8.1990740740740739E-3</v>
          </cell>
          <cell r="J137">
            <v>25</v>
          </cell>
        </row>
        <row r="138">
          <cell r="B138" t="str">
            <v>Платон Екатерина</v>
          </cell>
          <cell r="C138" t="str">
            <v>ЮМ "Буревестник"</v>
          </cell>
          <cell r="D138">
            <v>145</v>
          </cell>
          <cell r="E138">
            <v>2001</v>
          </cell>
          <cell r="F138">
            <v>1.5219907407407411E-3</v>
          </cell>
          <cell r="G138">
            <v>3.7870370370370367E-3</v>
          </cell>
          <cell r="H138">
            <v>6.1284722222222218E-3</v>
          </cell>
          <cell r="I138">
            <v>8.4571759259259253E-3</v>
          </cell>
          <cell r="J138">
            <v>24</v>
          </cell>
        </row>
        <row r="142">
          <cell r="B142" t="str">
            <v>Григорьев Александр</v>
          </cell>
          <cell r="C142" t="str">
            <v>Щёлково</v>
          </cell>
          <cell r="D142">
            <v>178</v>
          </cell>
          <cell r="E142">
            <v>2000</v>
          </cell>
          <cell r="F142">
            <v>9.768518518518518E-4</v>
          </cell>
          <cell r="G142">
            <v>2.1724537037037038E-3</v>
          </cell>
          <cell r="H142">
            <v>3.4317129629629628E-3</v>
          </cell>
          <cell r="I142">
            <v>4.7071759259259263E-3</v>
          </cell>
          <cell r="J142">
            <v>6.062500000000001E-3</v>
          </cell>
          <cell r="K142">
            <v>33</v>
          </cell>
        </row>
        <row r="143">
          <cell r="B143" t="str">
            <v>Болотников Николай</v>
          </cell>
          <cell r="C143" t="str">
            <v>ЛК Наседкина</v>
          </cell>
          <cell r="D143">
            <v>176</v>
          </cell>
          <cell r="E143">
            <v>1999</v>
          </cell>
          <cell r="F143">
            <v>9.97685185185185E-4</v>
          </cell>
          <cell r="G143">
            <v>2.1944444444444446E-3</v>
          </cell>
          <cell r="H143">
            <v>3.6053240740740737E-3</v>
          </cell>
          <cell r="I143">
            <v>5.0046296296296297E-3</v>
          </cell>
          <cell r="J143">
            <v>6.3680555555555548E-3</v>
          </cell>
          <cell r="K143">
            <v>31</v>
          </cell>
        </row>
        <row r="144">
          <cell r="B144" t="str">
            <v>Чухчин Вадим</v>
          </cell>
          <cell r="C144" t="str">
            <v>Олимп</v>
          </cell>
          <cell r="D144">
            <v>173</v>
          </cell>
          <cell r="E144">
            <v>2000</v>
          </cell>
          <cell r="F144">
            <v>1.0092592592592592E-3</v>
          </cell>
          <cell r="G144">
            <v>2.2766203703703703E-3</v>
          </cell>
          <cell r="H144">
            <v>3.6886574074074074E-3</v>
          </cell>
          <cell r="I144">
            <v>5.0416666666666665E-3</v>
          </cell>
          <cell r="J144">
            <v>6.3726851851851852E-3</v>
          </cell>
          <cell r="K144">
            <v>29</v>
          </cell>
        </row>
        <row r="145">
          <cell r="B145" t="str">
            <v>Сафонов Егор</v>
          </cell>
          <cell r="C145" t="str">
            <v>КДЮСШ Пушкино</v>
          </cell>
          <cell r="D145">
            <v>162</v>
          </cell>
          <cell r="E145">
            <v>2000</v>
          </cell>
          <cell r="F145">
            <v>1.0740740740740741E-3</v>
          </cell>
          <cell r="G145">
            <v>2.2997685185185183E-3</v>
          </cell>
          <cell r="H145">
            <v>3.6840277777777774E-3</v>
          </cell>
          <cell r="I145">
            <v>5.0439814814814818E-3</v>
          </cell>
          <cell r="J145">
            <v>6.4016203703703709E-3</v>
          </cell>
          <cell r="K145">
            <v>27</v>
          </cell>
        </row>
        <row r="146">
          <cell r="B146" t="str">
            <v>Семенов Вадим</v>
          </cell>
          <cell r="C146" t="str">
            <v>Тринта-Лунево</v>
          </cell>
          <cell r="D146">
            <v>164</v>
          </cell>
          <cell r="E146">
            <v>2000</v>
          </cell>
          <cell r="F146">
            <v>1.0208333333333334E-3</v>
          </cell>
          <cell r="G146">
            <v>2.2870370370370371E-3</v>
          </cell>
          <cell r="H146">
            <v>3.693287037037037E-3</v>
          </cell>
          <cell r="I146">
            <v>5.0763888888888881E-3</v>
          </cell>
          <cell r="J146">
            <v>6.4166666666666669E-3</v>
          </cell>
          <cell r="K146">
            <v>26</v>
          </cell>
        </row>
        <row r="147">
          <cell r="B147" t="str">
            <v>Ковалев Алексей</v>
          </cell>
          <cell r="C147" t="str">
            <v>Ёлка-Луч</v>
          </cell>
          <cell r="D147">
            <v>170</v>
          </cell>
          <cell r="E147">
            <v>2000</v>
          </cell>
          <cell r="F147">
            <v>9.8726851851851862E-4</v>
          </cell>
          <cell r="G147">
            <v>2.2187499999999998E-3</v>
          </cell>
          <cell r="H147">
            <v>3.638888888888889E-3</v>
          </cell>
          <cell r="I147">
            <v>5.0810185185185186E-3</v>
          </cell>
          <cell r="J147">
            <v>6.4502314814814813E-3</v>
          </cell>
          <cell r="K147">
            <v>25</v>
          </cell>
        </row>
        <row r="148">
          <cell r="B148" t="str">
            <v>Додонов Илья</v>
          </cell>
          <cell r="C148" t="str">
            <v>КДЮСШ Пушкино</v>
          </cell>
          <cell r="D148">
            <v>175</v>
          </cell>
          <cell r="E148">
            <v>2000</v>
          </cell>
          <cell r="F148">
            <v>1E-3</v>
          </cell>
          <cell r="G148">
            <v>2.3217592592592591E-3</v>
          </cell>
          <cell r="H148">
            <v>3.7303240740740747E-3</v>
          </cell>
          <cell r="I148">
            <v>5.1516203703703698E-3</v>
          </cell>
          <cell r="J148">
            <v>6.5636574074074069E-3</v>
          </cell>
          <cell r="K148">
            <v>24</v>
          </cell>
        </row>
        <row r="149">
          <cell r="B149" t="str">
            <v>Алмукеев Матвей</v>
          </cell>
          <cell r="C149" t="str">
            <v>СШ 93 на Можайке</v>
          </cell>
          <cell r="D149">
            <v>179</v>
          </cell>
          <cell r="E149">
            <v>2000</v>
          </cell>
          <cell r="F149">
            <v>9.5370370370370368E-4</v>
          </cell>
          <cell r="G149">
            <v>2.2743055555555555E-3</v>
          </cell>
          <cell r="H149">
            <v>3.7500000000000003E-3</v>
          </cell>
          <cell r="I149">
            <v>5.2638888888888883E-3</v>
          </cell>
          <cell r="J149">
            <v>6.7534722222222223E-3</v>
          </cell>
          <cell r="K149">
            <v>23</v>
          </cell>
        </row>
        <row r="150">
          <cell r="B150" t="str">
            <v>Мельников Александр</v>
          </cell>
          <cell r="C150" t="str">
            <v>Тринта-Лунево</v>
          </cell>
          <cell r="D150">
            <v>166</v>
          </cell>
          <cell r="E150">
            <v>1999</v>
          </cell>
          <cell r="F150">
            <v>1.0381944444444445E-3</v>
          </cell>
          <cell r="G150">
            <v>2.3321759259259259E-3</v>
          </cell>
          <cell r="H150">
            <v>3.7708333333333331E-3</v>
          </cell>
          <cell r="I150">
            <v>5.3148148148148147E-3</v>
          </cell>
          <cell r="J150">
            <v>6.8726851851851857E-3</v>
          </cell>
          <cell r="K150">
            <v>22</v>
          </cell>
        </row>
        <row r="151">
          <cell r="B151" t="str">
            <v>Барсуков Александр</v>
          </cell>
          <cell r="C151" t="str">
            <v>Юность Москвы Спарта</v>
          </cell>
          <cell r="D151">
            <v>177</v>
          </cell>
          <cell r="E151">
            <v>2000</v>
          </cell>
          <cell r="F151">
            <v>1.0949074074074075E-3</v>
          </cell>
          <cell r="G151">
            <v>2.4236111111111112E-3</v>
          </cell>
          <cell r="H151">
            <v>3.929398148148148E-3</v>
          </cell>
          <cell r="I151">
            <v>5.5300925925925925E-3</v>
          </cell>
          <cell r="J151">
            <v>7.1006944444444442E-3</v>
          </cell>
          <cell r="K151">
            <v>21</v>
          </cell>
        </row>
        <row r="152">
          <cell r="B152" t="str">
            <v>Харитонов Иван</v>
          </cell>
          <cell r="C152" t="str">
            <v>Рязанская область</v>
          </cell>
          <cell r="D152">
            <v>165</v>
          </cell>
          <cell r="E152">
            <v>2000</v>
          </cell>
          <cell r="F152">
            <v>1.0543981481481483E-3</v>
          </cell>
          <cell r="G152">
            <v>2.3854166666666668E-3</v>
          </cell>
          <cell r="H152">
            <v>3.9004629629629632E-3</v>
          </cell>
          <cell r="I152">
            <v>5.5370370370370374E-3</v>
          </cell>
          <cell r="J152">
            <v>7.1863425925925923E-3</v>
          </cell>
          <cell r="K152">
            <v>20</v>
          </cell>
        </row>
        <row r="153">
          <cell r="B153" t="str">
            <v>Краюшкин Петр</v>
          </cell>
          <cell r="C153" t="str">
            <v>Ёлка-Луч</v>
          </cell>
          <cell r="D153">
            <v>168</v>
          </cell>
          <cell r="E153">
            <v>2000</v>
          </cell>
          <cell r="F153">
            <v>1.1134259259259259E-3</v>
          </cell>
          <cell r="G153">
            <v>2.515046296296296E-3</v>
          </cell>
          <cell r="H153">
            <v>4.145833333333333E-3</v>
          </cell>
          <cell r="I153">
            <v>5.7928240740740744E-3</v>
          </cell>
          <cell r="J153">
            <v>7.4814814814814813E-3</v>
          </cell>
          <cell r="K153">
            <v>19</v>
          </cell>
        </row>
        <row r="154">
          <cell r="B154" t="str">
            <v>Харитонов Даниил</v>
          </cell>
          <cell r="C154" t="str">
            <v>СШОРТЫ Тринта</v>
          </cell>
          <cell r="D154">
            <v>163</v>
          </cell>
          <cell r="E154">
            <v>2002</v>
          </cell>
          <cell r="F154">
            <v>1.1342592592592591E-3</v>
          </cell>
          <cell r="G154">
            <v>2.5370370370370369E-3</v>
          </cell>
          <cell r="H154">
            <v>4.2881944444444443E-3</v>
          </cell>
          <cell r="I154">
            <v>6.2083333333333331E-3</v>
          </cell>
          <cell r="J154">
            <v>8.2268518518518515E-3</v>
          </cell>
          <cell r="K154">
            <v>18</v>
          </cell>
        </row>
        <row r="158">
          <cell r="B158" t="str">
            <v>Перминова Екатерина</v>
          </cell>
          <cell r="C158" t="str">
            <v>СШ 93 на Можайке</v>
          </cell>
          <cell r="D158">
            <v>158</v>
          </cell>
          <cell r="E158">
            <v>2000</v>
          </cell>
          <cell r="F158">
            <v>1.1203703703703703E-3</v>
          </cell>
          <cell r="G158">
            <v>2.6493055555555558E-3</v>
          </cell>
          <cell r="H158">
            <v>4.168981481481481E-3</v>
          </cell>
          <cell r="I158">
            <v>5.6134259259259271E-3</v>
          </cell>
          <cell r="J158">
            <v>33</v>
          </cell>
        </row>
        <row r="159">
          <cell r="B159" t="str">
            <v>Агафонова Ангелина</v>
          </cell>
          <cell r="C159" t="str">
            <v>СШОР 111 ФОК Лотос</v>
          </cell>
          <cell r="D159">
            <v>156</v>
          </cell>
          <cell r="E159">
            <v>2000</v>
          </cell>
          <cell r="F159">
            <v>1.0740740740740741E-3</v>
          </cell>
          <cell r="G159">
            <v>2.6168981481481481E-3</v>
          </cell>
          <cell r="H159">
            <v>4.1782407407407402E-3</v>
          </cell>
          <cell r="I159">
            <v>5.6550925925925926E-3</v>
          </cell>
          <cell r="J159">
            <v>31</v>
          </cell>
        </row>
        <row r="160">
          <cell r="B160" t="str">
            <v>Исайченкова Ксения</v>
          </cell>
          <cell r="C160" t="str">
            <v>СШ 93 на Можайке</v>
          </cell>
          <cell r="D160">
            <v>153</v>
          </cell>
          <cell r="E160">
            <v>2000</v>
          </cell>
          <cell r="F160">
            <v>1.1053240740740741E-3</v>
          </cell>
          <cell r="G160">
            <v>2.6400462962962966E-3</v>
          </cell>
          <cell r="H160">
            <v>4.2048611111111115E-3</v>
          </cell>
          <cell r="I160">
            <v>6.0104166666666665E-3</v>
          </cell>
          <cell r="J160">
            <v>29</v>
          </cell>
        </row>
        <row r="161">
          <cell r="B161" t="str">
            <v>Зверева Екатерина</v>
          </cell>
          <cell r="C161" t="str">
            <v>СШОР 49 Тринта</v>
          </cell>
          <cell r="D161">
            <v>157</v>
          </cell>
          <cell r="E161">
            <v>2000</v>
          </cell>
          <cell r="F161">
            <v>1.1921296296296296E-3</v>
          </cell>
          <cell r="G161">
            <v>2.9050925925925928E-3</v>
          </cell>
          <cell r="H161">
            <v>4.7071759259259263E-3</v>
          </cell>
          <cell r="I161">
            <v>6.4710648148148149E-3</v>
          </cell>
          <cell r="J161">
            <v>27</v>
          </cell>
        </row>
        <row r="162">
          <cell r="B162" t="str">
            <v>Шустрова Мария</v>
          </cell>
          <cell r="C162" t="str">
            <v>Школа 2045, СШОР 111</v>
          </cell>
          <cell r="D162">
            <v>159</v>
          </cell>
          <cell r="E162">
            <v>2000</v>
          </cell>
          <cell r="F162">
            <v>1.0798611111111111E-3</v>
          </cell>
          <cell r="G162">
            <v>2.6759259259259258E-3</v>
          </cell>
          <cell r="H162">
            <v>4.611111111111111E-3</v>
          </cell>
          <cell r="I162">
            <v>6.5254629629629629E-3</v>
          </cell>
          <cell r="J162">
            <v>26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3"/>
      <sheetName val="Ж0"/>
      <sheetName val="Ж1"/>
      <sheetName val="ЖЮ"/>
      <sheetName val="Ж2"/>
      <sheetName val="М4"/>
      <sheetName val="М2кр"/>
      <sheetName val="М1кр"/>
      <sheetName val="М0кр"/>
      <sheetName val="МЮкр"/>
    </sheetNames>
    <sheetDataSet>
      <sheetData sheetId="0">
        <row r="15">
          <cell r="C15" t="str">
            <v>Кузякин Александр</v>
          </cell>
          <cell r="D15">
            <v>1955</v>
          </cell>
          <cell r="E15" t="str">
            <v xml:space="preserve">ГСОБ Лесная, Троицк.                              </v>
          </cell>
          <cell r="F15">
            <v>1.7798611111111109E-2</v>
          </cell>
          <cell r="H15">
            <v>33</v>
          </cell>
        </row>
        <row r="16">
          <cell r="C16" t="str">
            <v>Морев Виктор</v>
          </cell>
          <cell r="D16">
            <v>1956</v>
          </cell>
          <cell r="E16" t="str">
            <v xml:space="preserve">Москва                                            </v>
          </cell>
          <cell r="F16">
            <v>1.781134259259259E-2</v>
          </cell>
          <cell r="G16" t="str">
            <v>+00:01,1</v>
          </cell>
          <cell r="H16">
            <v>31</v>
          </cell>
        </row>
        <row r="17">
          <cell r="C17" t="str">
            <v>Воронин Константин</v>
          </cell>
          <cell r="D17">
            <v>1956</v>
          </cell>
          <cell r="E17" t="str">
            <v>briko-maplus</v>
          </cell>
          <cell r="F17">
            <v>1.7812499999999998E-2</v>
          </cell>
          <cell r="G17" t="str">
            <v>+00:01,2</v>
          </cell>
          <cell r="H17">
            <v>29</v>
          </cell>
        </row>
        <row r="18">
          <cell r="C18" t="str">
            <v>Гавердовский Александр</v>
          </cell>
          <cell r="D18">
            <v>1952</v>
          </cell>
          <cell r="E18" t="str">
            <v xml:space="preserve">Рязань                                            </v>
          </cell>
          <cell r="F18">
            <v>1.7819444444444447E-2</v>
          </cell>
          <cell r="G18" t="str">
            <v>+00:01,8</v>
          </cell>
          <cell r="H18">
            <v>27</v>
          </cell>
        </row>
        <row r="19">
          <cell r="C19" t="str">
            <v>Горшков Сергей</v>
          </cell>
          <cell r="D19">
            <v>1954</v>
          </cell>
          <cell r="E19" t="str">
            <v>Маруся Дмитров</v>
          </cell>
          <cell r="F19">
            <v>1.7824074074074076E-2</v>
          </cell>
          <cell r="G19" t="str">
            <v>+00:02,2</v>
          </cell>
          <cell r="H19">
            <v>26</v>
          </cell>
        </row>
        <row r="20">
          <cell r="C20" t="str">
            <v>Абакумов Виктор</v>
          </cell>
          <cell r="D20">
            <v>1950</v>
          </cell>
          <cell r="E20" t="str">
            <v>Москва</v>
          </cell>
          <cell r="F20">
            <v>1.782523148148148E-2</v>
          </cell>
          <cell r="G20" t="str">
            <v>+00:02,3</v>
          </cell>
          <cell r="H20">
            <v>25</v>
          </cell>
        </row>
        <row r="21">
          <cell r="C21" t="str">
            <v>Носов Владимир</v>
          </cell>
          <cell r="D21">
            <v>1948</v>
          </cell>
          <cell r="E21" t="str">
            <v xml:space="preserve">г. Солнечногорск                                  </v>
          </cell>
          <cell r="F21">
            <v>1.7885416666666664E-2</v>
          </cell>
          <cell r="G21" t="str">
            <v>+00:07,5</v>
          </cell>
          <cell r="H21">
            <v>24</v>
          </cell>
        </row>
        <row r="22">
          <cell r="C22" t="str">
            <v>Захаренко Игорь</v>
          </cell>
          <cell r="D22">
            <v>1956</v>
          </cell>
          <cell r="E22" t="str">
            <v xml:space="preserve">г.Краснознаменск                                  </v>
          </cell>
          <cell r="F22">
            <v>1.7923611111111109E-2</v>
          </cell>
          <cell r="G22" t="str">
            <v>+00:10,8</v>
          </cell>
          <cell r="H22">
            <v>23</v>
          </cell>
        </row>
        <row r="23">
          <cell r="C23" t="str">
            <v>Кирст Николай</v>
          </cell>
          <cell r="D23">
            <v>1956</v>
          </cell>
          <cell r="E23" t="str">
            <v>Манжосов</v>
          </cell>
          <cell r="F23">
            <v>1.8199074074074072E-2</v>
          </cell>
          <cell r="G23" t="str">
            <v>+00:34,6</v>
          </cell>
          <cell r="H23">
            <v>22</v>
          </cell>
        </row>
        <row r="24">
          <cell r="C24" t="str">
            <v>Головко Валерий</v>
          </cell>
          <cell r="D24">
            <v>1946</v>
          </cell>
          <cell r="E24" t="str">
            <v xml:space="preserve">СК Ромашково                                      </v>
          </cell>
          <cell r="F24">
            <v>1.9140046296296297E-2</v>
          </cell>
          <cell r="G24" t="str">
            <v>+01:55,9</v>
          </cell>
          <cell r="H24">
            <v>21</v>
          </cell>
        </row>
        <row r="25">
          <cell r="C25" t="str">
            <v>Усатюк Олег</v>
          </cell>
          <cell r="D25">
            <v>1956</v>
          </cell>
          <cell r="E25" t="str">
            <v xml:space="preserve">Лично / Краснознаменск МО                         </v>
          </cell>
          <cell r="F25">
            <v>1.9651620370370371E-2</v>
          </cell>
          <cell r="G25" t="str">
            <v>+02:40,1</v>
          </cell>
          <cell r="H25">
            <v>20</v>
          </cell>
        </row>
        <row r="26">
          <cell r="C26" t="str">
            <v>Зарецкий Александр</v>
          </cell>
          <cell r="D26">
            <v>1947</v>
          </cell>
          <cell r="E26" t="str">
            <v xml:space="preserve">клуб  Манжосов / Москва                           </v>
          </cell>
          <cell r="F26">
            <v>2.0288194444444446E-2</v>
          </cell>
          <cell r="G26" t="str">
            <v>+03:35,1</v>
          </cell>
          <cell r="H26">
            <v>19</v>
          </cell>
        </row>
      </sheetData>
      <sheetData sheetId="1">
        <row r="19">
          <cell r="C19" t="str">
            <v>Конохова Ксения</v>
          </cell>
          <cell r="D19">
            <v>1983</v>
          </cell>
          <cell r="E19" t="str">
            <v xml:space="preserve">Великий Новгород                                  </v>
          </cell>
          <cell r="F19">
            <v>1.7182870370370369E-2</v>
          </cell>
          <cell r="G19" t="str">
            <v>+01:45,6</v>
          </cell>
          <cell r="H19">
            <v>33</v>
          </cell>
        </row>
        <row r="20">
          <cell r="C20" t="str">
            <v>Кварацхелия Лали</v>
          </cell>
          <cell r="D20">
            <v>1994</v>
          </cell>
          <cell r="E20" t="str">
            <v xml:space="preserve">Москва, Спартак Юность Москвы                     </v>
          </cell>
          <cell r="F20">
            <v>1.7210648148148149E-2</v>
          </cell>
          <cell r="G20" t="str">
            <v>+01:48,0</v>
          </cell>
          <cell r="H20">
            <v>31</v>
          </cell>
        </row>
        <row r="21">
          <cell r="C21" t="str">
            <v>Чугунова Екатерина</v>
          </cell>
          <cell r="D21">
            <v>1993</v>
          </cell>
          <cell r="E21" t="str">
            <v xml:space="preserve">СШОР Подольск                                     </v>
          </cell>
          <cell r="F21">
            <v>1.7210648148148149E-2</v>
          </cell>
          <cell r="G21" t="str">
            <v>+01:48,0</v>
          </cell>
          <cell r="H21">
            <v>29</v>
          </cell>
        </row>
        <row r="22">
          <cell r="C22" t="str">
            <v>Коновалова Елизавета</v>
          </cell>
          <cell r="D22">
            <v>1996</v>
          </cell>
          <cell r="E22" t="str">
            <v xml:space="preserve">РГУФК                                             </v>
          </cell>
          <cell r="F22">
            <v>1.8062500000000002E-2</v>
          </cell>
          <cell r="G22" t="str">
            <v>+03:01,6</v>
          </cell>
          <cell r="H22">
            <v>27</v>
          </cell>
        </row>
        <row r="23">
          <cell r="C23" t="str">
            <v>Сигаева Елена</v>
          </cell>
          <cell r="D23">
            <v>1993</v>
          </cell>
          <cell r="E23" t="str">
            <v xml:space="preserve">RUNRACE                                           </v>
          </cell>
          <cell r="F23">
            <v>1.8886574074074073E-2</v>
          </cell>
          <cell r="G23" t="str">
            <v>+04:12,8</v>
          </cell>
          <cell r="H23">
            <v>26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5">
          <cell r="C15" t="str">
            <v>Антохин Юрий</v>
          </cell>
          <cell r="D15">
            <v>1966</v>
          </cell>
          <cell r="E15" t="str">
            <v>Беларусь, Орша,  Orsha-skimarathon</v>
          </cell>
          <cell r="F15">
            <v>1.6011574074074077E-2</v>
          </cell>
          <cell r="G15">
            <v>2</v>
          </cell>
          <cell r="H15">
            <v>3.310648148148148E-2</v>
          </cell>
          <cell r="J15">
            <v>33</v>
          </cell>
        </row>
        <row r="16">
          <cell r="C16" t="str">
            <v>Ильвовский Алексей</v>
          </cell>
          <cell r="D16">
            <v>1961</v>
          </cell>
          <cell r="E16" t="str">
            <v>Альфа-Битца / Москва</v>
          </cell>
          <cell r="F16">
            <v>1.6041666666666666E-2</v>
          </cell>
          <cell r="G16">
            <v>7</v>
          </cell>
          <cell r="H16">
            <v>3.3107638888888888E-2</v>
          </cell>
          <cell r="I16">
            <v>1.1574074074080509E-6</v>
          </cell>
          <cell r="J16">
            <v>31</v>
          </cell>
        </row>
        <row r="17">
          <cell r="C17" t="str">
            <v>Воробьев Виктор</v>
          </cell>
          <cell r="D17">
            <v>1963</v>
          </cell>
          <cell r="E17" t="str">
            <v xml:space="preserve">Рязань                                            </v>
          </cell>
          <cell r="F17">
            <v>1.6030092592592592E-2</v>
          </cell>
          <cell r="G17">
            <v>5</v>
          </cell>
          <cell r="H17">
            <v>3.3108796296296296E-2</v>
          </cell>
          <cell r="I17">
            <v>2.3148148148161019E-6</v>
          </cell>
          <cell r="J17">
            <v>29</v>
          </cell>
        </row>
        <row r="18">
          <cell r="C18" t="str">
            <v>Кoндрашов Андрей</v>
          </cell>
          <cell r="D18">
            <v>1959</v>
          </cell>
          <cell r="E18" t="str">
            <v>Манжосов-Клуб</v>
          </cell>
          <cell r="F18">
            <v>1.6046296296296295E-2</v>
          </cell>
          <cell r="G18">
            <v>8</v>
          </cell>
          <cell r="H18">
            <v>3.3109953703703704E-2</v>
          </cell>
          <cell r="I18">
            <v>3.4722222222241528E-6</v>
          </cell>
          <cell r="J18">
            <v>27</v>
          </cell>
        </row>
        <row r="19">
          <cell r="C19" t="str">
            <v>Марюков Сергей</v>
          </cell>
          <cell r="D19">
            <v>1961</v>
          </cell>
          <cell r="E19" t="str">
            <v>Редкино</v>
          </cell>
          <cell r="F19">
            <v>1.6017361111111111E-2</v>
          </cell>
          <cell r="G19">
            <v>3</v>
          </cell>
          <cell r="H19">
            <v>3.3110069444444445E-2</v>
          </cell>
          <cell r="I19">
            <v>3.5879629629656518E-6</v>
          </cell>
          <cell r="J19">
            <v>26</v>
          </cell>
        </row>
        <row r="20">
          <cell r="C20" t="str">
            <v>Мишин Игорь</v>
          </cell>
          <cell r="D20">
            <v>1964</v>
          </cell>
          <cell r="E20" t="str">
            <v>рязань</v>
          </cell>
          <cell r="F20">
            <v>1.6057870370370372E-2</v>
          </cell>
          <cell r="G20">
            <v>9</v>
          </cell>
          <cell r="H20">
            <v>3.3112268518518513E-2</v>
          </cell>
          <cell r="I20">
            <v>5.7870370370333157E-6</v>
          </cell>
          <cell r="J20">
            <v>25</v>
          </cell>
        </row>
        <row r="21">
          <cell r="C21" t="str">
            <v>Ефимов Сергей</v>
          </cell>
          <cell r="D21">
            <v>1959</v>
          </cell>
          <cell r="E21" t="str">
            <v>Беларусь,  Могилев</v>
          </cell>
          <cell r="F21">
            <v>1.6077546296296295E-2</v>
          </cell>
          <cell r="G21">
            <v>12</v>
          </cell>
          <cell r="H21">
            <v>3.3113425925925928E-2</v>
          </cell>
          <cell r="I21">
            <v>6.9444444444483056E-6</v>
          </cell>
          <cell r="J21">
            <v>24</v>
          </cell>
        </row>
        <row r="22">
          <cell r="C22" t="str">
            <v>Соловьёв Андрей</v>
          </cell>
          <cell r="D22">
            <v>1965</v>
          </cell>
          <cell r="E22" t="str">
            <v>Солнечногорск</v>
          </cell>
          <cell r="F22">
            <v>1.6064814814814813E-2</v>
          </cell>
          <cell r="G22">
            <v>10</v>
          </cell>
          <cell r="H22">
            <v>3.3114583333333336E-2</v>
          </cell>
          <cell r="I22">
            <v>8.1018518518563565E-6</v>
          </cell>
          <cell r="J22">
            <v>23</v>
          </cell>
        </row>
        <row r="23">
          <cell r="C23" t="str">
            <v>Незванов Юрий</v>
          </cell>
          <cell r="D23">
            <v>1962</v>
          </cell>
          <cell r="E23" t="str">
            <v>Арена</v>
          </cell>
          <cell r="F23">
            <v>1.6004629629629629E-2</v>
          </cell>
          <cell r="G23">
            <v>1</v>
          </cell>
          <cell r="H23">
            <v>3.3115740740740744E-2</v>
          </cell>
          <cell r="I23">
            <v>9.2592592592644074E-6</v>
          </cell>
          <cell r="J23">
            <v>22</v>
          </cell>
        </row>
        <row r="24">
          <cell r="C24" t="str">
            <v>Шкляров Михаил</v>
          </cell>
          <cell r="D24">
            <v>1963</v>
          </cell>
          <cell r="E24" t="str">
            <v>U SKATE</v>
          </cell>
          <cell r="F24">
            <v>1.6035879629629629E-2</v>
          </cell>
          <cell r="G24">
            <v>6</v>
          </cell>
          <cell r="H24">
            <v>3.3125000000000002E-2</v>
          </cell>
          <cell r="I24">
            <v>1.8518518518521876E-5</v>
          </cell>
          <cell r="J24" t="str">
            <v>-</v>
          </cell>
        </row>
        <row r="25">
          <cell r="C25" t="str">
            <v>Гурин Николай</v>
          </cell>
          <cell r="D25">
            <v>1965</v>
          </cell>
          <cell r="E25" t="str">
            <v>Беларусь,  Могилев</v>
          </cell>
          <cell r="F25">
            <v>1.6092592592592592E-2</v>
          </cell>
          <cell r="G25">
            <v>13</v>
          </cell>
          <cell r="H25">
            <v>3.312615740740741E-2</v>
          </cell>
          <cell r="I25">
            <v>1.9675925925929927E-5</v>
          </cell>
          <cell r="J25">
            <v>21</v>
          </cell>
        </row>
        <row r="26">
          <cell r="C26" t="str">
            <v>Смирнов Андрей</v>
          </cell>
          <cell r="D26">
            <v>1966</v>
          </cell>
          <cell r="E26" t="str">
            <v>Краснознаменск</v>
          </cell>
          <cell r="F26">
            <v>1.6025462962962964E-2</v>
          </cell>
          <cell r="G26">
            <v>4</v>
          </cell>
          <cell r="H26">
            <v>3.3128472222222219E-2</v>
          </cell>
          <cell r="I26">
            <v>2.199074074073909E-5</v>
          </cell>
          <cell r="J26">
            <v>20</v>
          </cell>
        </row>
        <row r="27">
          <cell r="C27" t="str">
            <v>Ладугин Сергей</v>
          </cell>
          <cell r="D27">
            <v>1957</v>
          </cell>
          <cell r="E27" t="str">
            <v>лыжный клуб выкса</v>
          </cell>
          <cell r="F27">
            <v>1.6069444444444445E-2</v>
          </cell>
          <cell r="G27">
            <v>11</v>
          </cell>
          <cell r="H27">
            <v>3.3130787037037042E-2</v>
          </cell>
          <cell r="I27">
            <v>2.4305555555562131E-5</v>
          </cell>
          <cell r="J27">
            <v>19</v>
          </cell>
        </row>
        <row r="28">
          <cell r="C28" t="str">
            <v>Быстров Владимир</v>
          </cell>
          <cell r="D28">
            <v>1958</v>
          </cell>
          <cell r="E28" t="str">
            <v xml:space="preserve">лыжный клуб выкса                                 </v>
          </cell>
          <cell r="F28">
            <v>1.6878472222222222E-2</v>
          </cell>
          <cell r="G28">
            <v>14</v>
          </cell>
          <cell r="H28">
            <v>3.4454861111111117E-2</v>
          </cell>
          <cell r="I28">
            <v>1.3483796296296369E-3</v>
          </cell>
          <cell r="J28">
            <v>18</v>
          </cell>
        </row>
        <row r="29">
          <cell r="C29" t="str">
            <v>Гарцев Евгений</v>
          </cell>
          <cell r="D29">
            <v>1964</v>
          </cell>
          <cell r="E29" t="str">
            <v xml:space="preserve">ski-76  Ярославль                                 </v>
          </cell>
          <cell r="F29">
            <v>1.6887731481481483E-2</v>
          </cell>
          <cell r="G29">
            <v>15</v>
          </cell>
          <cell r="H29">
            <v>3.4474537037037033E-2</v>
          </cell>
          <cell r="I29" t="str">
            <v>+01:58,2</v>
          </cell>
          <cell r="J29">
            <v>17</v>
          </cell>
        </row>
        <row r="30">
          <cell r="C30" t="str">
            <v>Пичугин Игорь</v>
          </cell>
          <cell r="D30">
            <v>1964</v>
          </cell>
          <cell r="E30" t="str">
            <v xml:space="preserve">лыжный клуб выкса                                 </v>
          </cell>
          <cell r="F30">
            <v>1.689351851851852E-2</v>
          </cell>
          <cell r="G30">
            <v>16</v>
          </cell>
          <cell r="H30">
            <v>3.4768518518518525E-2</v>
          </cell>
          <cell r="I30" t="str">
            <v>+02:23,6</v>
          </cell>
          <cell r="J30">
            <v>16</v>
          </cell>
        </row>
        <row r="31">
          <cell r="C31" t="str">
            <v>Хромов Сергей</v>
          </cell>
          <cell r="D31">
            <v>1959</v>
          </cell>
          <cell r="E31" t="str">
            <v xml:space="preserve">Экип. Центр Богданова                             </v>
          </cell>
          <cell r="F31">
            <v>1.7658564814814818E-2</v>
          </cell>
          <cell r="G31">
            <v>17</v>
          </cell>
          <cell r="H31">
            <v>3.6414351851851851E-2</v>
          </cell>
          <cell r="I31" t="str">
            <v>+04:45,8</v>
          </cell>
          <cell r="J31">
            <v>15</v>
          </cell>
        </row>
        <row r="32">
          <cell r="C32" t="str">
            <v>Харламкин Владимир</v>
          </cell>
          <cell r="D32">
            <v>1964</v>
          </cell>
          <cell r="E32" t="str">
            <v xml:space="preserve">Рязань                                            </v>
          </cell>
          <cell r="F32">
            <v>1.8524305555555554E-2</v>
          </cell>
          <cell r="G32">
            <v>19</v>
          </cell>
          <cell r="H32">
            <v>3.760069444444445E-2</v>
          </cell>
          <cell r="I32" t="str">
            <v>+06:28,3</v>
          </cell>
          <cell r="J32">
            <v>14</v>
          </cell>
        </row>
        <row r="33">
          <cell r="C33" t="str">
            <v>Стародубов Сергей</v>
          </cell>
          <cell r="D33">
            <v>1962</v>
          </cell>
          <cell r="E33" t="str">
            <v xml:space="preserve">Рыцари Истины                                     </v>
          </cell>
          <cell r="F33">
            <v>1.8498842592592591E-2</v>
          </cell>
          <cell r="G33">
            <v>18</v>
          </cell>
          <cell r="H33">
            <v>3.7612268518518517E-2</v>
          </cell>
          <cell r="I33" t="str">
            <v>+06:29,3</v>
          </cell>
          <cell r="J33">
            <v>13</v>
          </cell>
        </row>
        <row r="34">
          <cell r="C34" t="str">
            <v>Еремин Владимир</v>
          </cell>
          <cell r="D34">
            <v>1959</v>
          </cell>
          <cell r="E34" t="str">
            <v xml:space="preserve">                                                  </v>
          </cell>
          <cell r="F34">
            <v>1.9515046296296298E-2</v>
          </cell>
          <cell r="G34">
            <v>20</v>
          </cell>
          <cell r="H34">
            <v>4.0137731481481483E-2</v>
          </cell>
          <cell r="I34" t="str">
            <v>+10:07,5</v>
          </cell>
          <cell r="J34">
            <v>12</v>
          </cell>
        </row>
        <row r="35">
          <cell r="C35" t="str">
            <v>Рубцов Сергей</v>
          </cell>
          <cell r="D35">
            <v>1964</v>
          </cell>
          <cell r="E35" t="str">
            <v xml:space="preserve">Дорохово                                          </v>
          </cell>
          <cell r="F35">
            <v>2.5207175925925928E-2</v>
          </cell>
          <cell r="G35">
            <v>21</v>
          </cell>
          <cell r="H35">
            <v>5.2187499999999998E-2</v>
          </cell>
          <cell r="I35" t="str">
            <v>+27:28,6</v>
          </cell>
          <cell r="J35">
            <v>11</v>
          </cell>
        </row>
      </sheetData>
      <sheetData sheetId="7">
        <row r="16">
          <cell r="C16" t="str">
            <v>Андреев Валентин</v>
          </cell>
          <cell r="D16">
            <v>1975</v>
          </cell>
          <cell r="E16" t="str">
            <v xml:space="preserve">GoldFinch Team / Истра                            </v>
          </cell>
          <cell r="F16">
            <v>1.5603009259259259E-2</v>
          </cell>
          <cell r="G16">
            <v>1</v>
          </cell>
          <cell r="H16">
            <v>3.1634259259259258E-2</v>
          </cell>
          <cell r="I16" t="str">
            <v>+00:00,3</v>
          </cell>
          <cell r="J16">
            <v>31</v>
          </cell>
        </row>
        <row r="17">
          <cell r="C17" t="str">
            <v>Машинистов Сергей</v>
          </cell>
          <cell r="D17">
            <v>1968</v>
          </cell>
          <cell r="E17" t="str">
            <v xml:space="preserve">Рязань                                            </v>
          </cell>
          <cell r="F17">
            <v>1.5623842592592594E-2</v>
          </cell>
          <cell r="G17">
            <v>4</v>
          </cell>
          <cell r="H17">
            <v>3.1659722222222221E-2</v>
          </cell>
          <cell r="I17" t="str">
            <v>+00:02,5</v>
          </cell>
          <cell r="J17">
            <v>29</v>
          </cell>
        </row>
        <row r="18">
          <cell r="C18" t="str">
            <v>Есаков Сергей</v>
          </cell>
          <cell r="D18">
            <v>1967</v>
          </cell>
          <cell r="E18" t="str">
            <v xml:space="preserve">СК Посейдон                                       </v>
          </cell>
          <cell r="F18">
            <v>1.5663194444444445E-2</v>
          </cell>
          <cell r="G18">
            <v>10</v>
          </cell>
          <cell r="H18">
            <v>3.1662037037037037E-2</v>
          </cell>
          <cell r="I18" t="str">
            <v>+00:02,7</v>
          </cell>
          <cell r="J18">
            <v>27</v>
          </cell>
        </row>
        <row r="19">
          <cell r="C19" t="str">
            <v>Комлев Юрий</v>
          </cell>
          <cell r="D19">
            <v>1967</v>
          </cell>
          <cell r="E19" t="str">
            <v xml:space="preserve">Triskirun.ru Химки                                </v>
          </cell>
          <cell r="F19">
            <v>1.5614583333333333E-2</v>
          </cell>
          <cell r="G19">
            <v>3</v>
          </cell>
          <cell r="H19">
            <v>3.1699074074074074E-2</v>
          </cell>
          <cell r="I19" t="str">
            <v>+00:05,9</v>
          </cell>
          <cell r="J19">
            <v>26</v>
          </cell>
        </row>
        <row r="20">
          <cell r="C20" t="str">
            <v>Мальцев Роман</v>
          </cell>
          <cell r="D20">
            <v>1972</v>
          </cell>
          <cell r="E20" t="str">
            <v xml:space="preserve">Лыжный клуб / Выкса                               </v>
          </cell>
          <cell r="F20">
            <v>1.5653935185185184E-2</v>
          </cell>
          <cell r="G20">
            <v>8</v>
          </cell>
          <cell r="H20">
            <v>3.1702546296296298E-2</v>
          </cell>
          <cell r="I20" t="str">
            <v>+00:06,2</v>
          </cell>
          <cell r="J20">
            <v>25</v>
          </cell>
        </row>
        <row r="21">
          <cell r="C21" t="str">
            <v>Ендовицкий Влас</v>
          </cell>
          <cell r="D21">
            <v>1970</v>
          </cell>
          <cell r="E21" t="str">
            <v xml:space="preserve">Лыжный сервис ТОКО                                </v>
          </cell>
          <cell r="F21">
            <v>1.5645833333333335E-2</v>
          </cell>
          <cell r="G21">
            <v>7</v>
          </cell>
          <cell r="H21">
            <v>3.171527777777778E-2</v>
          </cell>
          <cell r="I21" t="str">
            <v>+00:07,3</v>
          </cell>
          <cell r="J21">
            <v>24</v>
          </cell>
        </row>
        <row r="22">
          <cell r="C22" t="str">
            <v>Акимов Андрей</v>
          </cell>
          <cell r="D22">
            <v>1970</v>
          </cell>
          <cell r="E22" t="str">
            <v xml:space="preserve">Лотос                                             </v>
          </cell>
          <cell r="F22">
            <v>1.5671296296296298E-2</v>
          </cell>
          <cell r="G22">
            <v>11</v>
          </cell>
          <cell r="H22">
            <v>3.1765046296296298E-2</v>
          </cell>
          <cell r="I22" t="str">
            <v>+00:11,6</v>
          </cell>
          <cell r="J22">
            <v>23</v>
          </cell>
        </row>
        <row r="23">
          <cell r="C23" t="str">
            <v>Митин Дмитрий</v>
          </cell>
          <cell r="D23">
            <v>1973</v>
          </cell>
          <cell r="E23" t="str">
            <v xml:space="preserve">Рязань                                            </v>
          </cell>
          <cell r="F23">
            <v>1.5609953703703702E-2</v>
          </cell>
          <cell r="G23">
            <v>2</v>
          </cell>
          <cell r="H23">
            <v>3.1935185185185185E-2</v>
          </cell>
          <cell r="I23" t="str">
            <v>+00:26,3</v>
          </cell>
          <cell r="J23">
            <v>22</v>
          </cell>
        </row>
        <row r="24">
          <cell r="C24" t="str">
            <v>Цыпин Владимир</v>
          </cell>
          <cell r="D24">
            <v>1974</v>
          </cell>
          <cell r="E24" t="str">
            <v xml:space="preserve">U skate                                           </v>
          </cell>
          <cell r="F24">
            <v>1.5627314814814816E-2</v>
          </cell>
          <cell r="G24">
            <v>5</v>
          </cell>
          <cell r="H24">
            <v>3.1939814814814817E-2</v>
          </cell>
          <cell r="I24" t="str">
            <v>+00:26,7</v>
          </cell>
          <cell r="J24" t="str">
            <v>-</v>
          </cell>
        </row>
        <row r="25">
          <cell r="C25" t="str">
            <v>Ильичев Эдуард</v>
          </cell>
          <cell r="D25">
            <v>1968</v>
          </cell>
          <cell r="E25" t="str">
            <v xml:space="preserve">лыжный клуб ВЫКСА                                 </v>
          </cell>
          <cell r="F25">
            <v>1.563888888888889E-2</v>
          </cell>
          <cell r="G25">
            <v>6</v>
          </cell>
          <cell r="H25">
            <v>3.1988425925925927E-2</v>
          </cell>
          <cell r="I25" t="str">
            <v>+00:30,9</v>
          </cell>
          <cell r="J25">
            <v>21</v>
          </cell>
        </row>
        <row r="26">
          <cell r="C26" t="str">
            <v>Стыркин Михаил</v>
          </cell>
          <cell r="D26">
            <v>1972</v>
          </cell>
          <cell r="E26" t="str">
            <v xml:space="preserve">Мокрый Асфальт                                    </v>
          </cell>
          <cell r="F26">
            <v>1.5890046296296298E-2</v>
          </cell>
          <cell r="G26">
            <v>20</v>
          </cell>
          <cell r="H26">
            <v>3.2761574074074075E-2</v>
          </cell>
          <cell r="I26" t="str">
            <v>+01:37,7</v>
          </cell>
          <cell r="J26">
            <v>20</v>
          </cell>
        </row>
        <row r="27">
          <cell r="C27" t="str">
            <v>Зубков Дмитрий</v>
          </cell>
          <cell r="D27">
            <v>1974</v>
          </cell>
          <cell r="E27" t="str">
            <v xml:space="preserve">Липецк                                            </v>
          </cell>
          <cell r="F27">
            <v>1.5853009259259258E-2</v>
          </cell>
          <cell r="G27">
            <v>14</v>
          </cell>
          <cell r="H27">
            <v>3.2770833333333332E-2</v>
          </cell>
          <cell r="I27" t="str">
            <v>+01:38,5</v>
          </cell>
          <cell r="J27">
            <v>19</v>
          </cell>
        </row>
        <row r="28">
          <cell r="C28" t="str">
            <v>Журавлев Денис</v>
          </cell>
          <cell r="D28">
            <v>1970</v>
          </cell>
          <cell r="E28" t="str">
            <v xml:space="preserve">ФЛГБ Зеленоград                                   </v>
          </cell>
          <cell r="F28">
            <v>1.5846064814814816E-2</v>
          </cell>
          <cell r="G28">
            <v>13</v>
          </cell>
          <cell r="H28">
            <v>3.2781249999999998E-2</v>
          </cell>
          <cell r="I28" t="str">
            <v>+01:39,4</v>
          </cell>
          <cell r="J28">
            <v>18</v>
          </cell>
        </row>
        <row r="29">
          <cell r="C29" t="str">
            <v>Литвинов Евгений</v>
          </cell>
          <cell r="D29">
            <v>1968</v>
          </cell>
          <cell r="E29" t="str">
            <v xml:space="preserve">Point Fitnes Club                                 </v>
          </cell>
          <cell r="F29">
            <v>1.5866898148148147E-2</v>
          </cell>
          <cell r="G29">
            <v>16</v>
          </cell>
          <cell r="H29">
            <v>3.2784722222222222E-2</v>
          </cell>
          <cell r="I29" t="str">
            <v>+01:39,7</v>
          </cell>
          <cell r="J29">
            <v>17</v>
          </cell>
        </row>
        <row r="30">
          <cell r="C30" t="str">
            <v>Ганушкин Олег</v>
          </cell>
          <cell r="D30">
            <v>1972</v>
          </cell>
          <cell r="E30" t="str">
            <v xml:space="preserve">Братцево                                          </v>
          </cell>
          <cell r="F30">
            <v>1.5877314814814813E-2</v>
          </cell>
          <cell r="G30">
            <v>18</v>
          </cell>
          <cell r="H30">
            <v>3.2810185185185185E-2</v>
          </cell>
          <cell r="I30" t="str">
            <v>+01:41,9</v>
          </cell>
          <cell r="J30">
            <v>16</v>
          </cell>
        </row>
        <row r="31">
          <cell r="C31" t="str">
            <v>Алгайкин Александр</v>
          </cell>
          <cell r="D31">
            <v>1971</v>
          </cell>
          <cell r="E31" t="str">
            <v>Краснознаменск</v>
          </cell>
          <cell r="F31">
            <v>1.5719907407407408E-2</v>
          </cell>
          <cell r="G31">
            <v>12</v>
          </cell>
          <cell r="H31">
            <v>3.2868055555555553E-2</v>
          </cell>
          <cell r="I31" t="str">
            <v>+01:46,9</v>
          </cell>
          <cell r="J31">
            <v>15</v>
          </cell>
        </row>
        <row r="32">
          <cell r="C32" t="str">
            <v>Авдонин Олег</v>
          </cell>
          <cell r="D32">
            <v>1970</v>
          </cell>
          <cell r="E32" t="str">
            <v xml:space="preserve">Москва                                            </v>
          </cell>
          <cell r="F32">
            <v>1.587152777777778E-2</v>
          </cell>
          <cell r="G32">
            <v>17</v>
          </cell>
          <cell r="H32">
            <v>3.2931712962962961E-2</v>
          </cell>
          <cell r="I32" t="str">
            <v>+01:52,4</v>
          </cell>
          <cell r="J32">
            <v>14</v>
          </cell>
        </row>
        <row r="33">
          <cell r="C33" t="str">
            <v>Старков Олег</v>
          </cell>
          <cell r="D33">
            <v>1970</v>
          </cell>
          <cell r="E33" t="str">
            <v xml:space="preserve">ABST                                              </v>
          </cell>
          <cell r="F33">
            <v>1.5861111111111111E-2</v>
          </cell>
          <cell r="G33">
            <v>15</v>
          </cell>
          <cell r="H33">
            <v>3.3778935185185183E-2</v>
          </cell>
          <cell r="I33" t="str">
            <v>+03:05,6</v>
          </cell>
          <cell r="J33">
            <v>13</v>
          </cell>
        </row>
        <row r="34">
          <cell r="C34" t="str">
            <v>Смольянинов Андрей</v>
          </cell>
          <cell r="D34">
            <v>1972</v>
          </cell>
          <cell r="E34" t="str">
            <v xml:space="preserve">Братцево                                          </v>
          </cell>
          <cell r="F34">
            <v>1.5886574074074074E-2</v>
          </cell>
          <cell r="G34">
            <v>19</v>
          </cell>
          <cell r="H34">
            <v>3.4581018518518518E-2</v>
          </cell>
          <cell r="I34" t="str">
            <v>+04:14,9</v>
          </cell>
          <cell r="J34">
            <v>12</v>
          </cell>
        </row>
        <row r="35">
          <cell r="C35" t="str">
            <v>Буренков Игорь</v>
          </cell>
          <cell r="D35">
            <v>1974</v>
          </cell>
          <cell r="F35">
            <v>1.7106481481481483E-2</v>
          </cell>
          <cell r="G35">
            <v>21</v>
          </cell>
          <cell r="H35">
            <v>3.4586805555555551E-2</v>
          </cell>
          <cell r="I35" t="str">
            <v>+04:15,4</v>
          </cell>
          <cell r="J35">
            <v>11</v>
          </cell>
        </row>
        <row r="36">
          <cell r="C36" t="str">
            <v>Чуев Руслан</v>
          </cell>
          <cell r="D36">
            <v>1974</v>
          </cell>
          <cell r="E36" t="str">
            <v>Чих Пых</v>
          </cell>
          <cell r="F36">
            <v>1.7938657407407407E-2</v>
          </cell>
          <cell r="G36">
            <v>22</v>
          </cell>
          <cell r="H36">
            <v>3.6321759259259262E-2</v>
          </cell>
          <cell r="I36" t="str">
            <v>+06:45,3</v>
          </cell>
          <cell r="J36">
            <v>10</v>
          </cell>
        </row>
        <row r="37">
          <cell r="C37" t="str">
            <v>Жмаев Олег</v>
          </cell>
          <cell r="D37">
            <v>1967</v>
          </cell>
          <cell r="E37" t="str">
            <v xml:space="preserve">СОБ Лесная, г. Троицк                             </v>
          </cell>
          <cell r="F37">
            <v>1.8341435185185186E-2</v>
          </cell>
          <cell r="G37">
            <v>26</v>
          </cell>
          <cell r="H37">
            <v>3.64849537037037E-2</v>
          </cell>
          <cell r="I37" t="str">
            <v>+06:59,4</v>
          </cell>
          <cell r="J37">
            <v>9</v>
          </cell>
        </row>
        <row r="38">
          <cell r="C38" t="str">
            <v>Зябрев Сергей</v>
          </cell>
          <cell r="D38">
            <v>1974</v>
          </cell>
          <cell r="E38" t="str">
            <v>лично</v>
          </cell>
          <cell r="F38">
            <v>1.8247685185185186E-2</v>
          </cell>
          <cell r="G38">
            <v>25</v>
          </cell>
          <cell r="H38">
            <v>3.6533564814814817E-2</v>
          </cell>
          <cell r="I38" t="str">
            <v>+07:03,6</v>
          </cell>
          <cell r="J38">
            <v>8</v>
          </cell>
        </row>
        <row r="39">
          <cell r="C39" t="str">
            <v>Быков Евгений</v>
          </cell>
          <cell r="D39">
            <v>1970</v>
          </cell>
          <cell r="E39" t="str">
            <v>Москва</v>
          </cell>
          <cell r="F39">
            <v>1.7969907407407407E-2</v>
          </cell>
          <cell r="G39">
            <v>23</v>
          </cell>
          <cell r="H39">
            <v>3.6986111111111108E-2</v>
          </cell>
          <cell r="I39" t="str">
            <v>+07:42,7</v>
          </cell>
          <cell r="J39">
            <v>7</v>
          </cell>
        </row>
        <row r="40">
          <cell r="C40" t="str">
            <v>Мелешкин Сергей</v>
          </cell>
          <cell r="D40">
            <v>1976</v>
          </cell>
          <cell r="E40" t="str">
            <v>СК Ромашково</v>
          </cell>
          <cell r="F40">
            <v>1.8246527777777775E-2</v>
          </cell>
          <cell r="G40">
            <v>24</v>
          </cell>
          <cell r="H40">
            <v>3.7099537037037035E-2</v>
          </cell>
          <cell r="I40" t="str">
            <v>+07:52,5</v>
          </cell>
          <cell r="J40">
            <v>6</v>
          </cell>
        </row>
        <row r="41">
          <cell r="C41" t="str">
            <v>Сурнакин Антон</v>
          </cell>
          <cell r="D41">
            <v>1972</v>
          </cell>
          <cell r="E41" t="str">
            <v xml:space="preserve">BML                                               </v>
          </cell>
          <cell r="F41">
            <v>1.8624999999999999E-2</v>
          </cell>
          <cell r="G41">
            <v>29</v>
          </cell>
          <cell r="H41">
            <v>3.7482638888888892E-2</v>
          </cell>
          <cell r="I41" t="str">
            <v>+08:25,6</v>
          </cell>
          <cell r="J41">
            <v>5</v>
          </cell>
        </row>
        <row r="42">
          <cell r="C42" t="str">
            <v>Мокляков Александр</v>
          </cell>
          <cell r="D42">
            <v>1973</v>
          </cell>
          <cell r="E42" t="str">
            <v xml:space="preserve">Воронежская область                               </v>
          </cell>
          <cell r="F42">
            <v>1.8381944444444444E-2</v>
          </cell>
          <cell r="G42">
            <v>27</v>
          </cell>
          <cell r="H42">
            <v>3.7723379629629628E-2</v>
          </cell>
          <cell r="I42" t="str">
            <v>+08:46,4</v>
          </cell>
          <cell r="J42">
            <v>4</v>
          </cell>
        </row>
        <row r="43">
          <cell r="C43" t="str">
            <v>Саламащенко Сергей</v>
          </cell>
          <cell r="D43">
            <v>1970</v>
          </cell>
          <cell r="E43" t="str">
            <v xml:space="preserve">ао нспк                                           </v>
          </cell>
          <cell r="F43">
            <v>1.839583333333333E-2</v>
          </cell>
          <cell r="G43">
            <v>28</v>
          </cell>
          <cell r="H43">
            <v>3.8488425925925926E-2</v>
          </cell>
          <cell r="I43" t="str">
            <v>+09:52,5</v>
          </cell>
          <cell r="J43">
            <v>3</v>
          </cell>
        </row>
      </sheetData>
      <sheetData sheetId="8">
        <row r="17">
          <cell r="C17" t="str">
            <v>Безгин Илья</v>
          </cell>
          <cell r="D17">
            <v>1995</v>
          </cell>
          <cell r="E17" t="str">
            <v xml:space="preserve">ГСОБ Лесная / Троицк                              </v>
          </cell>
          <cell r="F17">
            <v>1.3881944444444445E-2</v>
          </cell>
          <cell r="G17">
            <v>2</v>
          </cell>
          <cell r="H17">
            <v>2.8940972222222222E-2</v>
          </cell>
          <cell r="I17" t="str">
            <v>+00:57,4</v>
          </cell>
          <cell r="J17">
            <v>33</v>
          </cell>
        </row>
        <row r="18">
          <cell r="C18" t="str">
            <v>Корсаков Сергей</v>
          </cell>
          <cell r="D18">
            <v>1991</v>
          </cell>
          <cell r="E18" t="str">
            <v xml:space="preserve">GoldFinch Team                                    </v>
          </cell>
          <cell r="F18">
            <v>1.3900462962962962E-2</v>
          </cell>
          <cell r="G18">
            <v>4</v>
          </cell>
          <cell r="H18">
            <v>2.9107638888888888E-2</v>
          </cell>
          <cell r="I18" t="str">
            <v>+01:11,8</v>
          </cell>
          <cell r="J18">
            <v>31</v>
          </cell>
        </row>
        <row r="19">
          <cell r="C19" t="str">
            <v>Глушков Игорь</v>
          </cell>
          <cell r="D19">
            <v>1968</v>
          </cell>
          <cell r="E19" t="str">
            <v>Воронежская область</v>
          </cell>
          <cell r="F19">
            <v>1.4333333333333335E-2</v>
          </cell>
          <cell r="G19">
            <v>6</v>
          </cell>
          <cell r="H19">
            <v>2.9962962962962966E-2</v>
          </cell>
          <cell r="I19" t="str">
            <v>+02:25,7</v>
          </cell>
          <cell r="J19">
            <v>29</v>
          </cell>
        </row>
        <row r="20">
          <cell r="C20" t="str">
            <v>Чугунов Иван</v>
          </cell>
          <cell r="D20">
            <v>1990</v>
          </cell>
          <cell r="E20" t="str">
            <v xml:space="preserve">MarSport Club Москва                              </v>
          </cell>
          <cell r="F20">
            <v>1.4336805555555556E-2</v>
          </cell>
          <cell r="G20">
            <v>7</v>
          </cell>
          <cell r="H20">
            <v>2.9968750000000002E-2</v>
          </cell>
          <cell r="I20" t="str">
            <v>+02:26,2</v>
          </cell>
          <cell r="J20">
            <v>27</v>
          </cell>
        </row>
        <row r="21">
          <cell r="C21" t="str">
            <v>Царев Сергей</v>
          </cell>
          <cell r="D21">
            <v>1990</v>
          </cell>
          <cell r="E21" t="str">
            <v>Подольск</v>
          </cell>
          <cell r="F21">
            <v>1.4328703703703703E-2</v>
          </cell>
          <cell r="G21">
            <v>5</v>
          </cell>
          <cell r="H21">
            <v>2.997222222222222E-2</v>
          </cell>
          <cell r="I21" t="str">
            <v>+02:26,5</v>
          </cell>
          <cell r="J21">
            <v>26</v>
          </cell>
        </row>
        <row r="22">
          <cell r="C22" t="str">
            <v>Ефремов Алексей</v>
          </cell>
          <cell r="D22">
            <v>1982</v>
          </cell>
          <cell r="E22" t="str">
            <v xml:space="preserve">ГСОБ Лесная / Троицк                              </v>
          </cell>
          <cell r="F22">
            <v>1.4358796296296295E-2</v>
          </cell>
          <cell r="G22">
            <v>9</v>
          </cell>
          <cell r="H22">
            <v>2.9979166666666668E-2</v>
          </cell>
          <cell r="I22" t="str">
            <v>+02:27,1</v>
          </cell>
          <cell r="J22">
            <v>25</v>
          </cell>
        </row>
        <row r="23">
          <cell r="C23" t="str">
            <v>Малков Николай</v>
          </cell>
          <cell r="D23">
            <v>1983</v>
          </cell>
          <cell r="E23" t="str">
            <v xml:space="preserve">ПыхТим                                            </v>
          </cell>
          <cell r="F23">
            <v>1.4370370370370372E-2</v>
          </cell>
          <cell r="G23">
            <v>10</v>
          </cell>
          <cell r="H23">
            <v>2.99837962962963E-2</v>
          </cell>
          <cell r="I23" t="str">
            <v>+02:27,5</v>
          </cell>
          <cell r="J23">
            <v>24</v>
          </cell>
        </row>
        <row r="24">
          <cell r="C24" t="str">
            <v>Киселкин Павел</v>
          </cell>
          <cell r="D24">
            <v>1996</v>
          </cell>
          <cell r="E24" t="str">
            <v xml:space="preserve">ФВА РВСН/Серпухов                                 </v>
          </cell>
          <cell r="F24">
            <v>1.4350694444444444E-2</v>
          </cell>
          <cell r="G24">
            <v>8</v>
          </cell>
          <cell r="H24">
            <v>3.037847222222222E-2</v>
          </cell>
          <cell r="I24" t="str">
            <v>+03:01,6</v>
          </cell>
          <cell r="J24">
            <v>23</v>
          </cell>
        </row>
        <row r="25">
          <cell r="C25" t="str">
            <v>Кресман Георгий</v>
          </cell>
          <cell r="D25">
            <v>1982</v>
          </cell>
          <cell r="E25" t="str">
            <v xml:space="preserve">U SKATE                                           </v>
          </cell>
          <cell r="F25">
            <v>1.5017361111111112E-2</v>
          </cell>
          <cell r="G25">
            <v>14</v>
          </cell>
          <cell r="H25">
            <v>3.1174768518518515E-2</v>
          </cell>
          <cell r="I25" t="str">
            <v>+04:10,4</v>
          </cell>
          <cell r="J25" t="str">
            <v>-</v>
          </cell>
        </row>
        <row r="26">
          <cell r="C26" t="str">
            <v>Шишов Владимир</v>
          </cell>
          <cell r="D26">
            <v>1988</v>
          </cell>
          <cell r="E26" t="str">
            <v>U SKATE</v>
          </cell>
          <cell r="F26">
            <v>1.5031250000000001E-2</v>
          </cell>
          <cell r="G26">
            <v>16</v>
          </cell>
          <cell r="H26">
            <v>3.1174768518518515E-2</v>
          </cell>
          <cell r="I26" t="str">
            <v>+04:10,4</v>
          </cell>
          <cell r="J26" t="str">
            <v>-</v>
          </cell>
        </row>
        <row r="27">
          <cell r="C27" t="str">
            <v>Смирнов Кирилл</v>
          </cell>
          <cell r="D27">
            <v>1996</v>
          </cell>
          <cell r="E27" t="str">
            <v xml:space="preserve">МГУ                                               </v>
          </cell>
          <cell r="F27">
            <v>1.4989583333333334E-2</v>
          </cell>
          <cell r="G27">
            <v>11</v>
          </cell>
          <cell r="H27">
            <v>3.123263888888889E-2</v>
          </cell>
          <cell r="I27" t="str">
            <v>+04:15,4</v>
          </cell>
          <cell r="J27">
            <v>22</v>
          </cell>
        </row>
        <row r="28">
          <cell r="C28" t="str">
            <v>Милютин Игорь</v>
          </cell>
          <cell r="D28">
            <v>1977</v>
          </cell>
          <cell r="E28" t="str">
            <v xml:space="preserve">ГЗВВЦ                                             </v>
          </cell>
          <cell r="F28">
            <v>1.5023148148148148E-2</v>
          </cell>
          <cell r="G28">
            <v>15</v>
          </cell>
          <cell r="H28">
            <v>3.1886574074074074E-2</v>
          </cell>
          <cell r="I28" t="str">
            <v>+05:11,9</v>
          </cell>
          <cell r="J28">
            <v>21</v>
          </cell>
        </row>
        <row r="29">
          <cell r="C29" t="str">
            <v>Чистов Дмитрий</v>
          </cell>
          <cell r="D29">
            <v>1980</v>
          </cell>
          <cell r="E29" t="str">
            <v xml:space="preserve">Волгоград                                         </v>
          </cell>
          <cell r="F29">
            <v>1.5003472222222224E-2</v>
          </cell>
          <cell r="G29">
            <v>12</v>
          </cell>
          <cell r="H29">
            <v>3.1935185185185185E-2</v>
          </cell>
          <cell r="I29" t="str">
            <v>+05:16,1</v>
          </cell>
          <cell r="J29">
            <v>20</v>
          </cell>
        </row>
        <row r="30">
          <cell r="C30" t="str">
            <v>Дунаев Александр</v>
          </cell>
          <cell r="D30">
            <v>1986</v>
          </cell>
          <cell r="E30" t="str">
            <v xml:space="preserve">U SKATE                                           </v>
          </cell>
          <cell r="F30">
            <v>1.5015046296296295E-2</v>
          </cell>
          <cell r="G30">
            <v>13</v>
          </cell>
          <cell r="H30">
            <v>3.2393518518518523E-2</v>
          </cell>
          <cell r="I30" t="str">
            <v>+05:55,7</v>
          </cell>
          <cell r="J30" t="str">
            <v>-</v>
          </cell>
        </row>
        <row r="31">
          <cell r="C31" t="str">
            <v>Котов Александр</v>
          </cell>
          <cell r="D31">
            <v>1994</v>
          </cell>
          <cell r="E31" t="str">
            <v xml:space="preserve">РВВДКУ, Рязань                                    </v>
          </cell>
          <cell r="F31">
            <v>1.590625E-2</v>
          </cell>
          <cell r="G31">
            <v>23</v>
          </cell>
          <cell r="H31">
            <v>3.2679398148148145E-2</v>
          </cell>
          <cell r="I31" t="str">
            <v>+06:20,4</v>
          </cell>
          <cell r="J31">
            <v>19</v>
          </cell>
        </row>
        <row r="32">
          <cell r="C32" t="str">
            <v>Солнышкин Дмитрий</v>
          </cell>
          <cell r="D32">
            <v>1984</v>
          </cell>
          <cell r="E32" t="str">
            <v xml:space="preserve">U SKATE / Саранск                                 </v>
          </cell>
          <cell r="F32">
            <v>1.503587962962963E-2</v>
          </cell>
          <cell r="G32">
            <v>17</v>
          </cell>
          <cell r="H32">
            <v>3.2681712962962968E-2</v>
          </cell>
          <cell r="I32" t="str">
            <v>+06:20,6</v>
          </cell>
          <cell r="J32" t="str">
            <v>-</v>
          </cell>
        </row>
        <row r="33">
          <cell r="C33" t="str">
            <v>Синицын Никита</v>
          </cell>
          <cell r="D33">
            <v>1992</v>
          </cell>
          <cell r="E33" t="str">
            <v xml:space="preserve">Липецк                                            </v>
          </cell>
          <cell r="F33">
            <v>1.5864583333333331E-2</v>
          </cell>
          <cell r="G33">
            <v>21</v>
          </cell>
          <cell r="H33">
            <v>3.2692129629629633E-2</v>
          </cell>
          <cell r="I33" t="str">
            <v>+06:21,5</v>
          </cell>
          <cell r="J33">
            <v>18</v>
          </cell>
        </row>
        <row r="34">
          <cell r="C34" t="str">
            <v>Уткин Кирилл</v>
          </cell>
          <cell r="D34">
            <v>1992</v>
          </cell>
          <cell r="E34" t="str">
            <v xml:space="preserve">г.Выкса                                           </v>
          </cell>
          <cell r="F34">
            <v>1.5853009259259258E-2</v>
          </cell>
          <cell r="G34">
            <v>19</v>
          </cell>
          <cell r="H34">
            <v>3.2696759259259259E-2</v>
          </cell>
          <cell r="I34" t="str">
            <v>+06:21,9</v>
          </cell>
          <cell r="J34">
            <v>17</v>
          </cell>
        </row>
        <row r="35">
          <cell r="C35" t="str">
            <v>Анфилов Александр</v>
          </cell>
          <cell r="D35">
            <v>1977</v>
          </cell>
          <cell r="E35" t="str">
            <v xml:space="preserve">Москва                                            </v>
          </cell>
          <cell r="F35">
            <v>1.5859953703703706E-2</v>
          </cell>
          <cell r="G35">
            <v>20</v>
          </cell>
          <cell r="H35">
            <v>3.2746527777777777E-2</v>
          </cell>
          <cell r="I35" t="str">
            <v>+06:26,2</v>
          </cell>
          <cell r="J35">
            <v>16</v>
          </cell>
        </row>
        <row r="36">
          <cell r="C36" t="str">
            <v>Конышев Дмитрий</v>
          </cell>
          <cell r="D36">
            <v>1989</v>
          </cell>
          <cell r="E36" t="str">
            <v xml:space="preserve">Мокрый асфальт                                    </v>
          </cell>
          <cell r="F36">
            <v>1.5899305555555555E-2</v>
          </cell>
          <cell r="G36">
            <v>22</v>
          </cell>
          <cell r="H36">
            <v>3.2877314814814811E-2</v>
          </cell>
          <cell r="I36" t="str">
            <v>+06:37,5</v>
          </cell>
          <cell r="J36">
            <v>15</v>
          </cell>
        </row>
        <row r="37">
          <cell r="C37" t="str">
            <v>Чернов Станислав</v>
          </cell>
          <cell r="D37">
            <v>1980</v>
          </cell>
          <cell r="E37" t="str">
            <v xml:space="preserve">ROLLERLINE / Москва                               </v>
          </cell>
          <cell r="F37">
            <v>1.5635416666666669E-2</v>
          </cell>
          <cell r="G37">
            <v>18</v>
          </cell>
          <cell r="H37">
            <v>3.2967592592592597E-2</v>
          </cell>
          <cell r="I37" t="str">
            <v>+06:45,3</v>
          </cell>
          <cell r="J37">
            <v>14</v>
          </cell>
        </row>
        <row r="38">
          <cell r="C38" t="str">
            <v>Аверьянов Евгений</v>
          </cell>
          <cell r="D38">
            <v>1980</v>
          </cell>
          <cell r="E38" t="str">
            <v>Лыжный сервис ТОКО</v>
          </cell>
          <cell r="F38">
            <v>1.6393518518518519E-2</v>
          </cell>
          <cell r="G38">
            <v>24</v>
          </cell>
          <cell r="H38">
            <v>3.399537037037037E-2</v>
          </cell>
          <cell r="I38" t="str">
            <v>+08:14,1</v>
          </cell>
          <cell r="J38">
            <v>13</v>
          </cell>
        </row>
        <row r="39">
          <cell r="C39" t="str">
            <v>Барбашин Александр</v>
          </cell>
          <cell r="D39">
            <v>1985</v>
          </cell>
          <cell r="E39" t="str">
            <v xml:space="preserve">VolkushaBulls                                     </v>
          </cell>
          <cell r="F39">
            <v>1.6648148148148148E-2</v>
          </cell>
          <cell r="G39">
            <v>25</v>
          </cell>
          <cell r="H39">
            <v>3.4689814814814819E-2</v>
          </cell>
          <cell r="I39" t="str">
            <v>+09:14,1</v>
          </cell>
          <cell r="J39">
            <v>12</v>
          </cell>
        </row>
        <row r="40">
          <cell r="C40" t="str">
            <v>Тугай Василий</v>
          </cell>
          <cell r="D40">
            <v>1980</v>
          </cell>
          <cell r="E40" t="str">
            <v xml:space="preserve">U SKATE                                           </v>
          </cell>
          <cell r="F40">
            <v>1.7075231481481483E-2</v>
          </cell>
          <cell r="G40">
            <v>27</v>
          </cell>
          <cell r="H40">
            <v>3.4774305555555558E-2</v>
          </cell>
          <cell r="I40" t="str">
            <v>+09:21,4</v>
          </cell>
          <cell r="J40" t="str">
            <v>-</v>
          </cell>
        </row>
        <row r="41">
          <cell r="C41" t="str">
            <v>Прис Кирилл</v>
          </cell>
          <cell r="D41">
            <v>1993</v>
          </cell>
          <cell r="E41" t="str">
            <v xml:space="preserve">ЮвентаСпорт                                       </v>
          </cell>
          <cell r="F41">
            <v>1.7075231481481483E-2</v>
          </cell>
          <cell r="G41">
            <v>26</v>
          </cell>
          <cell r="H41">
            <v>3.5788194444444442E-2</v>
          </cell>
          <cell r="I41" t="str">
            <v>+10:49,0</v>
          </cell>
          <cell r="J41">
            <v>11</v>
          </cell>
        </row>
        <row r="42">
          <cell r="C42" t="str">
            <v>Шишкин Алексей</v>
          </cell>
          <cell r="D42">
            <v>1980</v>
          </cell>
          <cell r="E42" t="str">
            <v xml:space="preserve">АК Сибирь Домодедово                              </v>
          </cell>
          <cell r="F42">
            <v>1.7843750000000002E-2</v>
          </cell>
          <cell r="G42">
            <v>29</v>
          </cell>
          <cell r="H42">
            <v>3.5791666666666666E-2</v>
          </cell>
          <cell r="I42" t="str">
            <v>+10:49,3</v>
          </cell>
          <cell r="J42">
            <v>10</v>
          </cell>
        </row>
        <row r="43">
          <cell r="C43" t="str">
            <v>Кондраков Григорий</v>
          </cell>
          <cell r="D43">
            <v>1988</v>
          </cell>
          <cell r="E43" t="str">
            <v xml:space="preserve">VolkushaBulls                                     </v>
          </cell>
          <cell r="F43">
            <v>1.7858796296296296E-2</v>
          </cell>
          <cell r="G43">
            <v>30</v>
          </cell>
          <cell r="H43">
            <v>3.6451388888888887E-2</v>
          </cell>
          <cell r="I43" t="str">
            <v>+11:46,3</v>
          </cell>
          <cell r="J43">
            <v>9</v>
          </cell>
        </row>
        <row r="44">
          <cell r="C44" t="str">
            <v>Герасимов Виталий</v>
          </cell>
          <cell r="D44">
            <v>1996</v>
          </cell>
          <cell r="E44" t="str">
            <v xml:space="preserve">ФВА РВСН / Серпухов                               </v>
          </cell>
          <cell r="F44">
            <v>1.7822916666666664E-2</v>
          </cell>
          <cell r="G44">
            <v>28</v>
          </cell>
          <cell r="H44">
            <v>3.6461805555555553E-2</v>
          </cell>
          <cell r="I44" t="str">
            <v>+11:47,2</v>
          </cell>
          <cell r="J44">
            <v>8</v>
          </cell>
        </row>
        <row r="45">
          <cell r="C45" t="str">
            <v>Гончаров Даниил</v>
          </cell>
          <cell r="D45">
            <v>1980</v>
          </cell>
          <cell r="E45" t="str">
            <v xml:space="preserve">Вороново                                          </v>
          </cell>
          <cell r="F45">
            <v>1.8256944444444444E-2</v>
          </cell>
          <cell r="G45">
            <v>32</v>
          </cell>
          <cell r="H45">
            <v>3.661574074074074E-2</v>
          </cell>
          <cell r="I45" t="str">
            <v>+12:00,5</v>
          </cell>
          <cell r="J45">
            <v>7</v>
          </cell>
        </row>
        <row r="46">
          <cell r="C46" t="str">
            <v>Манин Евгений</v>
          </cell>
          <cell r="D46">
            <v>1978</v>
          </cell>
          <cell r="E46" t="str">
            <v xml:space="preserve">Одинцово                                          </v>
          </cell>
          <cell r="F46">
            <v>1.8229166666666668E-2</v>
          </cell>
          <cell r="G46">
            <v>31</v>
          </cell>
          <cell r="H46">
            <v>3.7393518518518513E-2</v>
          </cell>
          <cell r="I46" t="str">
            <v>+13:07,7</v>
          </cell>
          <cell r="J46">
            <v>6</v>
          </cell>
        </row>
        <row r="47">
          <cell r="C47" t="str">
            <v>Белоусов Максим</v>
          </cell>
          <cell r="D47">
            <v>1978</v>
          </cell>
          <cell r="F47">
            <v>1.8587962962962962E-2</v>
          </cell>
          <cell r="G47">
            <v>33</v>
          </cell>
          <cell r="H47">
            <v>3.9150462962962963E-2</v>
          </cell>
          <cell r="I47" t="str">
            <v>+15:39,5</v>
          </cell>
          <cell r="J47">
            <v>5</v>
          </cell>
        </row>
        <row r="48">
          <cell r="C48" t="str">
            <v>Ручейков Андрей</v>
          </cell>
          <cell r="D48">
            <v>1983</v>
          </cell>
          <cell r="E48" t="str">
            <v xml:space="preserve">U SKATE, Москва                                   </v>
          </cell>
          <cell r="F48">
            <v>1.9254629629629628E-2</v>
          </cell>
          <cell r="G48">
            <v>35</v>
          </cell>
          <cell r="H48">
            <v>3.9567129629629626E-2</v>
          </cell>
          <cell r="I48" t="str">
            <v>+16:15,5</v>
          </cell>
          <cell r="J48" t="str">
            <v>-</v>
          </cell>
        </row>
        <row r="49">
          <cell r="C49" t="str">
            <v>Тряскин Александр</v>
          </cell>
          <cell r="D49">
            <v>1980</v>
          </cell>
          <cell r="E49" t="str">
            <v xml:space="preserve">VolkushaBulls                                     </v>
          </cell>
          <cell r="F49">
            <v>1.9252314814814816E-2</v>
          </cell>
          <cell r="G49">
            <v>34</v>
          </cell>
          <cell r="H49">
            <v>3.9962962962962964E-2</v>
          </cell>
          <cell r="I49" t="str">
            <v>+16:49,7</v>
          </cell>
          <cell r="J49">
            <v>4</v>
          </cell>
        </row>
      </sheetData>
      <sheetData sheetId="9">
        <row r="15">
          <cell r="C15" t="str">
            <v>Монахов Антон</v>
          </cell>
          <cell r="D15">
            <v>1997</v>
          </cell>
          <cell r="E15" t="str">
            <v xml:space="preserve">ФВА РВСН/Серпухов                                 </v>
          </cell>
          <cell r="F15">
            <v>1.4341435185185186E-2</v>
          </cell>
          <cell r="G15">
            <v>1</v>
          </cell>
          <cell r="H15">
            <v>2.9976851851851852E-2</v>
          </cell>
          <cell r="J15">
            <v>33</v>
          </cell>
        </row>
        <row r="16">
          <cell r="C16" t="str">
            <v>Ганушкин Владимир</v>
          </cell>
          <cell r="D16">
            <v>1999</v>
          </cell>
          <cell r="E16" t="str">
            <v>Спартак</v>
          </cell>
          <cell r="F16">
            <v>1.4343750000000001E-2</v>
          </cell>
          <cell r="G16">
            <v>2</v>
          </cell>
          <cell r="H16">
            <v>2.99837962962963E-2</v>
          </cell>
          <cell r="I16" t="str">
            <v>+00:00,6</v>
          </cell>
          <cell r="J16">
            <v>31</v>
          </cell>
        </row>
        <row r="17">
          <cell r="C17" t="str">
            <v>Лылов Иван</v>
          </cell>
          <cell r="D17">
            <v>1998</v>
          </cell>
          <cell r="E17" t="str">
            <v xml:space="preserve">МГАФК                                             </v>
          </cell>
          <cell r="F17">
            <v>1.5893518518518519E-2</v>
          </cell>
          <cell r="G17">
            <v>4</v>
          </cell>
          <cell r="H17">
            <v>3.2688657407407402E-2</v>
          </cell>
          <cell r="I17" t="str">
            <v>+03:54,3</v>
          </cell>
          <cell r="J17">
            <v>29</v>
          </cell>
        </row>
        <row r="18">
          <cell r="C18" t="str">
            <v>Андрианов Егор</v>
          </cell>
          <cell r="D18">
            <v>1998</v>
          </cell>
          <cell r="E18" t="str">
            <v xml:space="preserve">РГУФКСМиТ                                         </v>
          </cell>
          <cell r="F18">
            <v>1.5876157407407408E-2</v>
          </cell>
          <cell r="G18">
            <v>3</v>
          </cell>
          <cell r="H18">
            <v>3.27037037037037E-2</v>
          </cell>
          <cell r="I18" t="str">
            <v>+03:55,6</v>
          </cell>
          <cell r="J18">
            <v>27</v>
          </cell>
        </row>
        <row r="19">
          <cell r="C19" t="str">
            <v>Косилин Андрей</v>
          </cell>
          <cell r="D19">
            <v>1998</v>
          </cell>
          <cell r="E19" t="str">
            <v xml:space="preserve">Дзержинский                                       </v>
          </cell>
          <cell r="F19">
            <v>1.9765046296296298E-2</v>
          </cell>
          <cell r="G19">
            <v>6</v>
          </cell>
          <cell r="H19">
            <v>4.1435185185185179E-2</v>
          </cell>
          <cell r="I19" t="str">
            <v>+16:30,0</v>
          </cell>
          <cell r="J19">
            <v>26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8">
          <cell r="B8" t="str">
            <v>Болотников Николай</v>
          </cell>
          <cell r="C8" t="b">
            <v>1</v>
          </cell>
          <cell r="D8">
            <v>172</v>
          </cell>
          <cell r="E8">
            <v>1999</v>
          </cell>
          <cell r="F8">
            <v>2.4247685185185184E-3</v>
          </cell>
          <cell r="G8">
            <v>5.0729166666666665E-3</v>
          </cell>
          <cell r="H8">
            <v>7.5185185185185181E-3</v>
          </cell>
          <cell r="I8">
            <v>1.0127314814814815E-2</v>
          </cell>
          <cell r="J8">
            <v>1.2805555555555556E-2</v>
          </cell>
          <cell r="K8">
            <v>1.5428240740740741E-2</v>
          </cell>
          <cell r="L8">
            <v>1.7966435185185186E-2</v>
          </cell>
          <cell r="M8">
            <v>33</v>
          </cell>
        </row>
        <row r="9">
          <cell r="B9" t="str">
            <v>Андрианов Егор</v>
          </cell>
          <cell r="C9" t="str">
            <v>РГУФКСМиТ</v>
          </cell>
          <cell r="D9">
            <v>171</v>
          </cell>
          <cell r="E9">
            <v>1998</v>
          </cell>
          <cell r="F9">
            <v>2.3611111111111111E-3</v>
          </cell>
          <cell r="G9">
            <v>4.9224537037037032E-3</v>
          </cell>
          <cell r="H9">
            <v>7.4953703703703701E-3</v>
          </cell>
          <cell r="I9">
            <v>1.0120370370370372E-2</v>
          </cell>
          <cell r="J9">
            <v>1.2833333333333334E-2</v>
          </cell>
          <cell r="K9">
            <v>1.548148148148148E-2</v>
          </cell>
          <cell r="L9">
            <v>1.8087962962962962E-2</v>
          </cell>
          <cell r="M9">
            <v>31</v>
          </cell>
        </row>
        <row r="10">
          <cell r="B10" t="str">
            <v>Карпов Константин</v>
          </cell>
          <cell r="C10" t="str">
            <v>SOVA</v>
          </cell>
          <cell r="D10">
            <v>169</v>
          </cell>
          <cell r="E10">
            <v>1998</v>
          </cell>
          <cell r="F10">
            <v>2.4351851851851852E-3</v>
          </cell>
          <cell r="G10">
            <v>5.0740740740740737E-3</v>
          </cell>
          <cell r="H10">
            <v>7.7569444444444448E-3</v>
          </cell>
          <cell r="I10">
            <v>1.0488425925925927E-2</v>
          </cell>
          <cell r="J10">
            <v>1.3194444444444444E-2</v>
          </cell>
          <cell r="K10">
            <v>1.5938657407407408E-2</v>
          </cell>
          <cell r="L10">
            <v>1.8608796296296297E-2</v>
          </cell>
          <cell r="M10">
            <v>29</v>
          </cell>
        </row>
        <row r="14">
          <cell r="B14" t="str">
            <v>Безгин Илья</v>
          </cell>
          <cell r="C14" t="str">
            <v>"ГСОБ ""Лесная"" /</v>
          </cell>
          <cell r="D14">
            <v>161</v>
          </cell>
          <cell r="E14">
            <v>1995</v>
          </cell>
          <cell r="F14">
            <v>2.0324074074074077E-3</v>
          </cell>
          <cell r="G14">
            <v>4.2488425925925923E-3</v>
          </cell>
          <cell r="H14">
            <v>6.5486111111111101E-3</v>
          </cell>
          <cell r="I14">
            <v>8.8958333333333337E-3</v>
          </cell>
          <cell r="J14">
            <v>1.1200231481481483E-2</v>
          </cell>
          <cell r="K14">
            <v>1.3511574074074073E-2</v>
          </cell>
          <cell r="L14">
            <v>1.5839120370370371E-2</v>
          </cell>
          <cell r="M14">
            <v>33</v>
          </cell>
        </row>
        <row r="15">
          <cell r="B15" t="str">
            <v>Ячков Сергей</v>
          </cell>
          <cell r="C15" t="str">
            <v>Волкуша, Раменское</v>
          </cell>
          <cell r="D15">
            <v>164</v>
          </cell>
          <cell r="E15">
            <v>1991</v>
          </cell>
          <cell r="F15">
            <v>2.189814814814815E-3</v>
          </cell>
          <cell r="G15">
            <v>4.5682870370370365E-3</v>
          </cell>
          <cell r="H15">
            <v>6.9166666666666673E-3</v>
          </cell>
          <cell r="I15">
            <v>9.2951388888888892E-3</v>
          </cell>
          <cell r="J15">
            <v>1.1693287037037038E-2</v>
          </cell>
          <cell r="K15">
            <v>1.4050925925925927E-2</v>
          </cell>
          <cell r="L15">
            <v>1.6363425925925924E-2</v>
          </cell>
          <cell r="M15">
            <v>31</v>
          </cell>
        </row>
        <row r="16">
          <cell r="B16" t="str">
            <v>Исаев Алексей</v>
          </cell>
          <cell r="C16" t="str">
            <v>МЧС России</v>
          </cell>
          <cell r="D16">
            <v>173</v>
          </cell>
          <cell r="E16">
            <v>1989</v>
          </cell>
          <cell r="F16">
            <v>2.3090277777777779E-3</v>
          </cell>
          <cell r="G16">
            <v>4.7314814814814815E-3</v>
          </cell>
          <cell r="H16">
            <v>7.0439814814814809E-3</v>
          </cell>
          <cell r="I16">
            <v>9.3553240740740749E-3</v>
          </cell>
          <cell r="J16">
            <v>1.1708333333333333E-2</v>
          </cell>
          <cell r="K16">
            <v>1.4289351851851852E-2</v>
          </cell>
          <cell r="L16">
            <v>1.6733796296296299E-2</v>
          </cell>
          <cell r="M16">
            <v>29</v>
          </cell>
        </row>
        <row r="17">
          <cell r="B17" t="str">
            <v>Ефремов Алексей</v>
          </cell>
          <cell r="C17" t="str">
            <v>ГСОБ Лесная / Троицк</v>
          </cell>
          <cell r="D17">
            <v>155</v>
          </cell>
          <cell r="E17">
            <v>1982</v>
          </cell>
          <cell r="F17">
            <v>2.2164351851851854E-3</v>
          </cell>
          <cell r="G17">
            <v>4.6180555555555558E-3</v>
          </cell>
          <cell r="H17">
            <v>6.997685185185184E-3</v>
          </cell>
          <cell r="I17">
            <v>9.4143518518518526E-3</v>
          </cell>
          <cell r="J17">
            <v>1.1888888888888888E-2</v>
          </cell>
          <cell r="K17">
            <v>1.4337962962962964E-2</v>
          </cell>
          <cell r="L17">
            <v>1.6745370370370372E-2</v>
          </cell>
          <cell r="M17">
            <v>27</v>
          </cell>
        </row>
        <row r="18">
          <cell r="B18" t="str">
            <v>Малков Николай</v>
          </cell>
          <cell r="C18" t="str">
            <v>ПыхТим</v>
          </cell>
          <cell r="D18">
            <v>160</v>
          </cell>
          <cell r="E18">
            <v>1983</v>
          </cell>
          <cell r="F18">
            <v>2.2256944444444446E-3</v>
          </cell>
          <cell r="G18">
            <v>4.6180555555555558E-3</v>
          </cell>
          <cell r="H18">
            <v>6.9942129629629634E-3</v>
          </cell>
          <cell r="I18">
            <v>9.4560185185185181E-3</v>
          </cell>
          <cell r="J18">
            <v>1.1922453703703704E-2</v>
          </cell>
          <cell r="K18">
            <v>1.4381944444444445E-2</v>
          </cell>
          <cell r="L18">
            <v>1.6809027777777777E-2</v>
          </cell>
          <cell r="M18">
            <v>26</v>
          </cell>
        </row>
        <row r="19">
          <cell r="B19" t="str">
            <v>Машков Илья</v>
          </cell>
          <cell r="C19" t="str">
            <v>World Class outdoor</v>
          </cell>
          <cell r="D19">
            <v>165</v>
          </cell>
          <cell r="E19">
            <v>1983</v>
          </cell>
          <cell r="F19">
            <v>2.2662037037037039E-3</v>
          </cell>
          <cell r="G19">
            <v>4.6435185185185182E-3</v>
          </cell>
          <cell r="H19">
            <v>7.0682870370370361E-3</v>
          </cell>
          <cell r="I19">
            <v>9.5069444444444446E-3</v>
          </cell>
          <cell r="J19">
            <v>1.1952546296296296E-2</v>
          </cell>
          <cell r="K19">
            <v>1.4417824074074074E-2</v>
          </cell>
          <cell r="L19">
            <v>1.6846064814814814E-2</v>
          </cell>
          <cell r="M19">
            <v>25</v>
          </cell>
        </row>
        <row r="20">
          <cell r="B20" t="str">
            <v>Клюквин Дмитрий</v>
          </cell>
          <cell r="C20" t="str">
            <v>ABST Троицк</v>
          </cell>
          <cell r="D20">
            <v>156</v>
          </cell>
          <cell r="E20">
            <v>1988</v>
          </cell>
          <cell r="F20">
            <v>2.2858796296296295E-3</v>
          </cell>
          <cell r="G20">
            <v>4.7731481481481479E-3</v>
          </cell>
          <cell r="H20">
            <v>7.3217592592592596E-3</v>
          </cell>
          <cell r="I20">
            <v>9.8125E-3</v>
          </cell>
          <cell r="J20">
            <v>1.2299768518518517E-2</v>
          </cell>
          <cell r="K20">
            <v>1.4815972222222223E-2</v>
          </cell>
          <cell r="L20">
            <v>1.7275462962962961E-2</v>
          </cell>
          <cell r="M20">
            <v>24</v>
          </cell>
        </row>
        <row r="21">
          <cell r="B21" t="str">
            <v>Анфилов Александр</v>
          </cell>
          <cell r="C21" t="str">
            <v>Москва</v>
          </cell>
          <cell r="D21">
            <v>153</v>
          </cell>
          <cell r="E21">
            <v>1977</v>
          </cell>
          <cell r="F21">
            <v>2.4166666666666668E-3</v>
          </cell>
          <cell r="G21">
            <v>5.0243055555555553E-3</v>
          </cell>
          <cell r="H21">
            <v>7.6435185185185182E-3</v>
          </cell>
          <cell r="I21">
            <v>1.0112268518518519E-2</v>
          </cell>
          <cell r="J21">
            <v>1.2587962962962962E-2</v>
          </cell>
          <cell r="K21">
            <v>1.503587962962963E-2</v>
          </cell>
          <cell r="L21">
            <v>1.7447916666666667E-2</v>
          </cell>
          <cell r="M21">
            <v>23</v>
          </cell>
        </row>
        <row r="22">
          <cell r="B22" t="str">
            <v>Ганушкин Антон</v>
          </cell>
          <cell r="C22" t="str">
            <v>Москва</v>
          </cell>
          <cell r="D22">
            <v>159</v>
          </cell>
          <cell r="E22">
            <v>1994</v>
          </cell>
          <cell r="F22">
            <v>2.4074074074074076E-3</v>
          </cell>
          <cell r="G22">
            <v>4.9791666666666665E-3</v>
          </cell>
          <cell r="H22">
            <v>7.5057870370370374E-3</v>
          </cell>
          <cell r="I22">
            <v>1.0178240740740739E-2</v>
          </cell>
          <cell r="J22">
            <v>1.2868055555555556E-2</v>
          </cell>
          <cell r="K22">
            <v>1.5484953703703702E-2</v>
          </cell>
          <cell r="L22">
            <v>1.8069444444444444E-2</v>
          </cell>
          <cell r="M22">
            <v>22</v>
          </cell>
        </row>
        <row r="23">
          <cell r="B23" t="str">
            <v>Конышев Дмитрий</v>
          </cell>
          <cell r="C23" t="str">
            <v>Мокрый асфальт</v>
          </cell>
          <cell r="D23">
            <v>166</v>
          </cell>
          <cell r="E23">
            <v>1989</v>
          </cell>
          <cell r="F23">
            <v>2.4745370370370372E-3</v>
          </cell>
          <cell r="G23">
            <v>5.0636574074074073E-3</v>
          </cell>
          <cell r="H23">
            <v>7.7407407407407399E-3</v>
          </cell>
          <cell r="I23">
            <v>1.043287037037037E-2</v>
          </cell>
          <cell r="J23">
            <v>1.3050925925925926E-2</v>
          </cell>
          <cell r="K23">
            <v>1.5672453703703706E-2</v>
          </cell>
          <cell r="L23">
            <v>1.8365740740740742E-2</v>
          </cell>
          <cell r="M23">
            <v>21</v>
          </cell>
        </row>
        <row r="24">
          <cell r="B24" t="str">
            <v>Барбашин Александр</v>
          </cell>
          <cell r="C24" t="str">
            <v>VolkushaBulls</v>
          </cell>
          <cell r="D24">
            <v>162</v>
          </cell>
          <cell r="E24">
            <v>1985</v>
          </cell>
          <cell r="F24">
            <v>2.4479166666666664E-3</v>
          </cell>
          <cell r="G24">
            <v>4.9236111111111112E-3</v>
          </cell>
          <cell r="H24">
            <v>7.6157407407407415E-3</v>
          </cell>
          <cell r="I24">
            <v>1.0329861111111111E-2</v>
          </cell>
          <cell r="J24">
            <v>1.3082175925925928E-2</v>
          </cell>
          <cell r="K24">
            <v>1.5810185185185184E-2</v>
          </cell>
          <cell r="L24">
            <v>1.8538194444444444E-2</v>
          </cell>
          <cell r="M24">
            <v>20</v>
          </cell>
        </row>
        <row r="25">
          <cell r="B25" t="str">
            <v>Апаринов Андрей</v>
          </cell>
          <cell r="C25" t="str">
            <v>VMSkiTeam</v>
          </cell>
          <cell r="D25">
            <v>167</v>
          </cell>
          <cell r="E25">
            <v>1980</v>
          </cell>
          <cell r="F25">
            <v>2.6990740740740742E-3</v>
          </cell>
          <cell r="G25">
            <v>5.5775462962962957E-3</v>
          </cell>
          <cell r="H25">
            <v>8.5219907407407414E-3</v>
          </cell>
          <cell r="I25">
            <v>1.1393518518518518E-2</v>
          </cell>
          <cell r="J25">
            <v>1.4244212962962964E-2</v>
          </cell>
          <cell r="K25">
            <v>1.7180555555555557E-2</v>
          </cell>
          <cell r="L25">
            <v>2.0094907407407409E-2</v>
          </cell>
          <cell r="M25">
            <v>19</v>
          </cell>
        </row>
        <row r="26">
          <cell r="B26" t="str">
            <v>Трофимов Иван</v>
          </cell>
          <cell r="C26" t="str">
            <v>Москва</v>
          </cell>
          <cell r="D26">
            <v>152</v>
          </cell>
          <cell r="E26">
            <v>1989</v>
          </cell>
          <cell r="F26">
            <v>2.5925925925925925E-3</v>
          </cell>
          <cell r="G26">
            <v>5.5277777777777773E-3</v>
          </cell>
          <cell r="H26">
            <v>8.5393518518518518E-3</v>
          </cell>
          <cell r="I26">
            <v>1.1548611111111112E-2</v>
          </cell>
          <cell r="J26">
            <v>1.4490740740740742E-2</v>
          </cell>
          <cell r="K26">
            <v>1.7432870370370369E-2</v>
          </cell>
          <cell r="L26">
            <v>2.0386574074074074E-2</v>
          </cell>
          <cell r="M26" t="str">
            <v>-</v>
          </cell>
        </row>
        <row r="27">
          <cell r="B27" t="str">
            <v>Цыпленков Константин</v>
          </cell>
          <cell r="C27" t="str">
            <v>Москва</v>
          </cell>
          <cell r="D27">
            <v>154</v>
          </cell>
          <cell r="E27">
            <v>1981</v>
          </cell>
          <cell r="F27">
            <v>2.8148148148148151E-3</v>
          </cell>
          <cell r="G27">
            <v>5.7384259259259255E-3</v>
          </cell>
          <cell r="H27">
            <v>8.6689814814814806E-3</v>
          </cell>
          <cell r="I27">
            <v>1.1650462962962965E-2</v>
          </cell>
          <cell r="J27">
            <v>1.4618055555555556E-2</v>
          </cell>
          <cell r="K27">
            <v>1.7585648148148149E-2</v>
          </cell>
          <cell r="L27">
            <v>2.0528935185185185E-2</v>
          </cell>
          <cell r="M27">
            <v>18</v>
          </cell>
        </row>
        <row r="28">
          <cell r="B28" t="str">
            <v>Ручейков Андрей</v>
          </cell>
          <cell r="C28" t="str">
            <v>U SKATE, Москва</v>
          </cell>
          <cell r="D28">
            <v>158</v>
          </cell>
          <cell r="E28">
            <v>1983</v>
          </cell>
          <cell r="F28">
            <v>2.5439814814814813E-3</v>
          </cell>
          <cell r="G28">
            <v>5.4363425925925924E-3</v>
          </cell>
          <cell r="H28">
            <v>8.3912037037037045E-3</v>
          </cell>
          <cell r="I28">
            <v>1.1444444444444445E-2</v>
          </cell>
          <cell r="J28">
            <v>1.4509259259259262E-2</v>
          </cell>
          <cell r="K28">
            <v>1.7565972222222222E-2</v>
          </cell>
          <cell r="L28">
            <v>2.060416666666667E-2</v>
          </cell>
          <cell r="M28" t="str">
            <v>-</v>
          </cell>
        </row>
        <row r="29">
          <cell r="B29" t="str">
            <v>Лукьянов Михаил</v>
          </cell>
          <cell r="C29" t="str">
            <v>VM Ski team</v>
          </cell>
          <cell r="D29">
            <v>151</v>
          </cell>
          <cell r="E29">
            <v>1983</v>
          </cell>
          <cell r="F29">
            <v>2.7615740740740743E-3</v>
          </cell>
          <cell r="G29">
            <v>5.7141203703703703E-3</v>
          </cell>
          <cell r="H29">
            <v>8.7337962962962968E-3</v>
          </cell>
          <cell r="I29">
            <v>1.1807870370370371E-2</v>
          </cell>
          <cell r="J29">
            <v>1.486574074074074E-2</v>
          </cell>
          <cell r="K29">
            <v>1.8011574074074076E-2</v>
          </cell>
          <cell r="L29">
            <v>2.1093749999999998E-2</v>
          </cell>
          <cell r="M29">
            <v>17</v>
          </cell>
        </row>
        <row r="33">
          <cell r="B33" t="str">
            <v>Андреев Валентин</v>
          </cell>
          <cell r="C33" t="str">
            <v>GoldFinch Team / Ист</v>
          </cell>
          <cell r="D33">
            <v>109</v>
          </cell>
          <cell r="E33">
            <v>1975</v>
          </cell>
          <cell r="F33">
            <v>2.2997685185185183E-3</v>
          </cell>
          <cell r="G33">
            <v>4.6562499999999998E-3</v>
          </cell>
          <cell r="H33">
            <v>7.021990740740741E-3</v>
          </cell>
          <cell r="I33">
            <v>9.4062499999999997E-3</v>
          </cell>
          <cell r="J33">
            <v>1.1752314814814814E-2</v>
          </cell>
          <cell r="K33">
            <v>1.4115740740740741E-2</v>
          </cell>
          <cell r="L33">
            <v>1.6498842592592593E-2</v>
          </cell>
          <cell r="M33">
            <v>33</v>
          </cell>
        </row>
        <row r="34">
          <cell r="B34" t="str">
            <v>Щепёткин Алексей</v>
          </cell>
          <cell r="C34" t="str">
            <v>triskirun.ru  Москва</v>
          </cell>
          <cell r="D34">
            <v>106</v>
          </cell>
          <cell r="E34">
            <v>1968</v>
          </cell>
          <cell r="F34">
            <v>2.2384259259259258E-3</v>
          </cell>
          <cell r="G34">
            <v>4.6597222222222222E-3</v>
          </cell>
          <cell r="H34">
            <v>7.1041666666666675E-3</v>
          </cell>
          <cell r="I34">
            <v>9.5347222222222222E-3</v>
          </cell>
          <cell r="J34">
            <v>1.193634259259259E-2</v>
          </cell>
          <cell r="K34">
            <v>1.4361111111111111E-2</v>
          </cell>
          <cell r="L34">
            <v>1.6717592592592593E-2</v>
          </cell>
          <cell r="M34">
            <v>31</v>
          </cell>
        </row>
        <row r="35">
          <cell r="B35" t="str">
            <v>Есаков Сергей</v>
          </cell>
          <cell r="C35" t="str">
            <v>"СК ""Посейдон"""</v>
          </cell>
          <cell r="D35">
            <v>120</v>
          </cell>
          <cell r="E35">
            <v>1967</v>
          </cell>
          <cell r="F35">
            <v>2.2488425925925926E-3</v>
          </cell>
          <cell r="G35">
            <v>4.6689814814814814E-3</v>
          </cell>
          <cell r="H35">
            <v>7.0798611111111106E-3</v>
          </cell>
          <cell r="I35">
            <v>9.4837962962962957E-3</v>
          </cell>
          <cell r="J35">
            <v>1.2019675925925927E-2</v>
          </cell>
          <cell r="K35">
            <v>1.4594907407407405E-2</v>
          </cell>
          <cell r="L35">
            <v>1.7136574074074071E-2</v>
          </cell>
          <cell r="M35">
            <v>29</v>
          </cell>
        </row>
        <row r="36">
          <cell r="B36" t="str">
            <v>Гусев Алексей</v>
          </cell>
          <cell r="C36" t="str">
            <v>Коломна</v>
          </cell>
          <cell r="D36">
            <v>105</v>
          </cell>
          <cell r="E36">
            <v>1970</v>
          </cell>
          <cell r="F36">
            <v>2.3194444444444443E-3</v>
          </cell>
          <cell r="G36">
            <v>4.7488425925925918E-3</v>
          </cell>
          <cell r="H36">
            <v>7.1747685185185187E-3</v>
          </cell>
          <cell r="I36">
            <v>9.6238425925925918E-3</v>
          </cell>
          <cell r="J36">
            <v>1.2122685185185186E-2</v>
          </cell>
          <cell r="K36">
            <v>1.4711805555555554E-2</v>
          </cell>
          <cell r="L36">
            <v>1.7140046296296296E-2</v>
          </cell>
          <cell r="M36">
            <v>27</v>
          </cell>
        </row>
        <row r="37">
          <cell r="B37" t="str">
            <v>Машинистов Сергей</v>
          </cell>
          <cell r="C37" t="str">
            <v>Рязань</v>
          </cell>
          <cell r="D37">
            <v>104</v>
          </cell>
          <cell r="E37">
            <v>1968</v>
          </cell>
          <cell r="F37">
            <v>2.2222222222222222E-3</v>
          </cell>
          <cell r="G37">
            <v>4.6689814814814814E-3</v>
          </cell>
          <cell r="H37">
            <v>7.1886574074074075E-3</v>
          </cell>
          <cell r="I37">
            <v>9.6782407407407407E-3</v>
          </cell>
          <cell r="J37">
            <v>1.2237268518518517E-2</v>
          </cell>
          <cell r="K37">
            <v>1.469212962962963E-2</v>
          </cell>
          <cell r="L37">
            <v>1.7202546296296296E-2</v>
          </cell>
          <cell r="M37">
            <v>26</v>
          </cell>
        </row>
        <row r="38">
          <cell r="B38" t="str">
            <v>Ендовицкий Влас</v>
          </cell>
          <cell r="C38" t="str">
            <v>Лыжный сервис ТОКО</v>
          </cell>
          <cell r="D38">
            <v>112</v>
          </cell>
          <cell r="E38">
            <v>1970</v>
          </cell>
          <cell r="F38">
            <v>2.3206018518518519E-3</v>
          </cell>
          <cell r="G38">
            <v>4.7592592592592591E-3</v>
          </cell>
          <cell r="H38">
            <v>7.1990740740740739E-3</v>
          </cell>
          <cell r="I38">
            <v>9.6967592592592591E-3</v>
          </cell>
          <cell r="J38">
            <v>1.2287037037037039E-2</v>
          </cell>
          <cell r="K38">
            <v>1.4712962962962962E-2</v>
          </cell>
          <cell r="L38">
            <v>1.7283564814814814E-2</v>
          </cell>
          <cell r="M38">
            <v>25</v>
          </cell>
        </row>
        <row r="39">
          <cell r="B39" t="str">
            <v>Митин Дмитрий</v>
          </cell>
          <cell r="C39" t="str">
            <v>Русская Кожа</v>
          </cell>
          <cell r="D39">
            <v>126</v>
          </cell>
          <cell r="E39">
            <v>1973</v>
          </cell>
          <cell r="F39">
            <v>2.3217592592592591E-3</v>
          </cell>
          <cell r="G39">
            <v>4.7453703703703703E-3</v>
          </cell>
          <cell r="H39">
            <v>7.1886574074074075E-3</v>
          </cell>
          <cell r="I39">
            <v>9.7407407407407408E-3</v>
          </cell>
          <cell r="J39">
            <v>1.2344907407407409E-2</v>
          </cell>
          <cell r="K39">
            <v>1.489699074074074E-2</v>
          </cell>
          <cell r="L39">
            <v>1.7321759259259262E-2</v>
          </cell>
          <cell r="M39">
            <v>24</v>
          </cell>
        </row>
        <row r="40">
          <cell r="B40" t="str">
            <v>Акимов Андией</v>
          </cell>
          <cell r="C40" t="str">
            <v>Лотос</v>
          </cell>
          <cell r="D40">
            <v>114</v>
          </cell>
          <cell r="E40">
            <v>1970</v>
          </cell>
          <cell r="F40">
            <v>2.3101851851851851E-3</v>
          </cell>
          <cell r="G40">
            <v>4.8495370370370368E-3</v>
          </cell>
          <cell r="H40">
            <v>7.4282407407407413E-3</v>
          </cell>
          <cell r="I40">
            <v>1.0023148148148147E-2</v>
          </cell>
          <cell r="J40">
            <v>1.2601851851851852E-2</v>
          </cell>
          <cell r="K40">
            <v>1.5283564814814814E-2</v>
          </cell>
          <cell r="L40">
            <v>1.7886574074074076E-2</v>
          </cell>
          <cell r="M40">
            <v>23</v>
          </cell>
        </row>
        <row r="41">
          <cell r="B41" t="str">
            <v>Баранов Владимир</v>
          </cell>
          <cell r="C41" t="str">
            <v>с/к Удача Новомосков</v>
          </cell>
          <cell r="D41">
            <v>103</v>
          </cell>
          <cell r="E41">
            <v>1976</v>
          </cell>
          <cell r="F41">
            <v>2.4004629629629627E-3</v>
          </cell>
          <cell r="G41">
            <v>4.9930555555555553E-3</v>
          </cell>
          <cell r="H41">
            <v>7.564814814814815E-3</v>
          </cell>
          <cell r="I41">
            <v>1.0173611111111111E-2</v>
          </cell>
          <cell r="J41">
            <v>1.2774305555555554E-2</v>
          </cell>
          <cell r="K41">
            <v>1.5381944444444443E-2</v>
          </cell>
          <cell r="L41">
            <v>1.7989583333333333E-2</v>
          </cell>
          <cell r="M41">
            <v>22</v>
          </cell>
        </row>
        <row r="42">
          <cell r="B42" t="str">
            <v>Иванов Александр</v>
          </cell>
          <cell r="C42" t="str">
            <v>Москва</v>
          </cell>
          <cell r="D42">
            <v>117</v>
          </cell>
          <cell r="E42">
            <v>1972</v>
          </cell>
          <cell r="F42">
            <v>2.3645833333333336E-3</v>
          </cell>
          <cell r="G42">
            <v>4.9050925925925928E-3</v>
          </cell>
          <cell r="H42">
            <v>7.5000000000000006E-3</v>
          </cell>
          <cell r="I42">
            <v>1.0122685185185184E-2</v>
          </cell>
          <cell r="J42">
            <v>1.2749999999999999E-2</v>
          </cell>
          <cell r="K42">
            <v>1.5439814814814816E-2</v>
          </cell>
          <cell r="L42">
            <v>1.8017361111111112E-2</v>
          </cell>
          <cell r="M42">
            <v>21</v>
          </cell>
        </row>
        <row r="43">
          <cell r="B43" t="str">
            <v>Литвинов Евгений</v>
          </cell>
          <cell r="C43" t="str">
            <v>KV+Team/Point Fitnes</v>
          </cell>
          <cell r="D43">
            <v>125</v>
          </cell>
          <cell r="E43">
            <v>1968</v>
          </cell>
          <cell r="F43">
            <v>2.3761574074074076E-3</v>
          </cell>
          <cell r="G43">
            <v>4.9386574074074072E-3</v>
          </cell>
          <cell r="H43">
            <v>7.5439814814814814E-3</v>
          </cell>
          <cell r="I43">
            <v>1.0225694444444445E-2</v>
          </cell>
          <cell r="J43">
            <v>1.286574074074074E-2</v>
          </cell>
          <cell r="K43">
            <v>1.5603009259259259E-2</v>
          </cell>
          <cell r="L43">
            <v>1.828472222222222E-2</v>
          </cell>
          <cell r="M43">
            <v>20</v>
          </cell>
        </row>
        <row r="44">
          <cell r="B44" t="str">
            <v>Шавеко Денис</v>
          </cell>
          <cell r="C44" t="str">
            <v>Купавна</v>
          </cell>
          <cell r="D44">
            <v>102</v>
          </cell>
          <cell r="E44">
            <v>1974</v>
          </cell>
          <cell r="F44">
            <v>2.3634259259259259E-3</v>
          </cell>
          <cell r="G44">
            <v>4.9328703703703704E-3</v>
          </cell>
          <cell r="H44">
            <v>7.5983796296296294E-3</v>
          </cell>
          <cell r="I44">
            <v>1.0251157407407408E-2</v>
          </cell>
          <cell r="J44">
            <v>1.2964120370370371E-2</v>
          </cell>
          <cell r="K44">
            <v>1.5668981481481482E-2</v>
          </cell>
          <cell r="L44">
            <v>1.8346064814814815E-2</v>
          </cell>
          <cell r="M44">
            <v>19</v>
          </cell>
        </row>
        <row r="45">
          <cell r="B45" t="str">
            <v>Журавлев Денис</v>
          </cell>
          <cell r="C45" t="str">
            <v>ФЛГБ Зеленоград</v>
          </cell>
          <cell r="D45">
            <v>107</v>
          </cell>
          <cell r="E45">
            <v>1970</v>
          </cell>
          <cell r="F45">
            <v>2.4166666666666668E-3</v>
          </cell>
          <cell r="G45">
            <v>5.0150462962962961E-3</v>
          </cell>
          <cell r="H45">
            <v>7.6759259259259255E-3</v>
          </cell>
          <cell r="I45">
            <v>1.035300925925926E-2</v>
          </cell>
          <cell r="J45">
            <v>1.302314814814815E-2</v>
          </cell>
          <cell r="K45">
            <v>1.5706018518518518E-2</v>
          </cell>
          <cell r="L45">
            <v>1.8351851851851852E-2</v>
          </cell>
          <cell r="M45">
            <v>18</v>
          </cell>
        </row>
        <row r="46">
          <cell r="B46" t="str">
            <v>Старков Олег</v>
          </cell>
          <cell r="C46" t="str">
            <v>ABST</v>
          </cell>
          <cell r="D46">
            <v>119</v>
          </cell>
          <cell r="E46">
            <v>1970</v>
          </cell>
          <cell r="F46">
            <v>2.3414351851851851E-3</v>
          </cell>
          <cell r="G46">
            <v>4.8171296296296295E-3</v>
          </cell>
          <cell r="H46">
            <v>7.3194444444444444E-3</v>
          </cell>
          <cell r="I46">
            <v>9.9548611111111122E-3</v>
          </cell>
          <cell r="J46">
            <v>1.2722222222222223E-2</v>
          </cell>
          <cell r="K46">
            <v>1.5509259259259257E-2</v>
          </cell>
          <cell r="L46">
            <v>1.8359953703703701E-2</v>
          </cell>
          <cell r="M46">
            <v>17</v>
          </cell>
        </row>
        <row r="47">
          <cell r="B47" t="str">
            <v>Ганушкин Олег</v>
          </cell>
          <cell r="C47" t="str">
            <v>Москва</v>
          </cell>
          <cell r="D47">
            <v>121</v>
          </cell>
          <cell r="E47">
            <v>1972</v>
          </cell>
          <cell r="F47">
            <v>2.4907407407407408E-3</v>
          </cell>
          <cell r="G47">
            <v>5.1342592592592594E-3</v>
          </cell>
          <cell r="H47">
            <v>7.7372685185185192E-3</v>
          </cell>
          <cell r="I47">
            <v>1.045138888888889E-2</v>
          </cell>
          <cell r="J47">
            <v>1.3203703703703704E-2</v>
          </cell>
          <cell r="K47">
            <v>1.5923611111111111E-2</v>
          </cell>
          <cell r="L47">
            <v>1.8548611111111109E-2</v>
          </cell>
          <cell r="M47">
            <v>16</v>
          </cell>
        </row>
        <row r="48">
          <cell r="B48" t="str">
            <v>Аникин Александр</v>
          </cell>
          <cell r="C48" t="str">
            <v>СК Лось</v>
          </cell>
          <cell r="D48">
            <v>111</v>
          </cell>
          <cell r="E48">
            <v>1968</v>
          </cell>
          <cell r="F48">
            <v>2.5370370370370369E-3</v>
          </cell>
          <cell r="G48">
            <v>5.1342592592592594E-3</v>
          </cell>
          <cell r="H48">
            <v>7.8032407407407399E-3</v>
          </cell>
          <cell r="I48">
            <v>1.055324074074074E-2</v>
          </cell>
          <cell r="J48">
            <v>1.3277777777777779E-2</v>
          </cell>
          <cell r="K48">
            <v>1.6037037037037037E-2</v>
          </cell>
          <cell r="L48">
            <v>1.8755787037037036E-2</v>
          </cell>
          <cell r="M48">
            <v>15</v>
          </cell>
        </row>
        <row r="49">
          <cell r="B49" t="str">
            <v>Аникин Василий</v>
          </cell>
          <cell r="C49" t="str">
            <v>Дрезна-Рвемвсех</v>
          </cell>
          <cell r="D49">
            <v>113</v>
          </cell>
          <cell r="E49">
            <v>1976</v>
          </cell>
          <cell r="F49">
            <v>2.4328703703703704E-3</v>
          </cell>
          <cell r="G49">
            <v>5.1944444444444451E-3</v>
          </cell>
          <cell r="H49">
            <v>7.8969907407407409E-3</v>
          </cell>
          <cell r="I49">
            <v>1.0561342592592593E-2</v>
          </cell>
          <cell r="J49">
            <v>1.3295138888888889E-2</v>
          </cell>
          <cell r="K49">
            <v>1.60625E-2</v>
          </cell>
          <cell r="L49">
            <v>1.8756944444444448E-2</v>
          </cell>
          <cell r="M49">
            <v>14</v>
          </cell>
        </row>
        <row r="50">
          <cell r="B50" t="str">
            <v>Стыркин Михаил</v>
          </cell>
          <cell r="C50" t="str">
            <v>Мокрый асфальт</v>
          </cell>
          <cell r="D50">
            <v>101</v>
          </cell>
          <cell r="E50">
            <v>1972</v>
          </cell>
          <cell r="F50">
            <v>2.4398148148148148E-3</v>
          </cell>
          <cell r="G50">
            <v>5.1041666666666666E-3</v>
          </cell>
          <cell r="H50">
            <v>7.890046296296296E-3</v>
          </cell>
          <cell r="I50">
            <v>1.0605324074074074E-2</v>
          </cell>
          <cell r="J50">
            <v>1.3315972222222222E-2</v>
          </cell>
          <cell r="K50">
            <v>1.6079861111111111E-2</v>
          </cell>
          <cell r="L50">
            <v>1.8825231481481481E-2</v>
          </cell>
          <cell r="M50">
            <v>13</v>
          </cell>
        </row>
        <row r="51">
          <cell r="B51" t="str">
            <v>Смольянинов Андрей</v>
          </cell>
          <cell r="C51" t="str">
            <v>Братцево</v>
          </cell>
          <cell r="D51">
            <v>118</v>
          </cell>
          <cell r="E51">
            <v>1972</v>
          </cell>
          <cell r="F51">
            <v>2.5243055555555552E-3</v>
          </cell>
          <cell r="G51">
            <v>5.2314814814814819E-3</v>
          </cell>
          <cell r="H51">
            <v>8.1261574074074066E-3</v>
          </cell>
          <cell r="I51">
            <v>1.0859953703703705E-2</v>
          </cell>
          <cell r="J51">
            <v>1.3841435185185184E-2</v>
          </cell>
          <cell r="K51">
            <v>1.6787037037037034E-2</v>
          </cell>
          <cell r="L51">
            <v>1.9645833333333331E-2</v>
          </cell>
          <cell r="M51">
            <v>12</v>
          </cell>
        </row>
        <row r="52">
          <cell r="B52" t="str">
            <v>Чуев Руслан</v>
          </cell>
          <cell r="C52" t="str">
            <v>Чих Пых</v>
          </cell>
          <cell r="D52">
            <v>127</v>
          </cell>
          <cell r="E52">
            <v>1974</v>
          </cell>
          <cell r="F52">
            <v>2.6215277777777777E-3</v>
          </cell>
          <cell r="G52">
            <v>5.4259259259259252E-3</v>
          </cell>
          <cell r="H52">
            <v>8.2881944444444453E-3</v>
          </cell>
          <cell r="I52">
            <v>1.1131944444444444E-2</v>
          </cell>
          <cell r="J52">
            <v>1.3989583333333333E-2</v>
          </cell>
          <cell r="K52">
            <v>1.6875000000000001E-2</v>
          </cell>
          <cell r="L52">
            <v>1.9679398148148151E-2</v>
          </cell>
          <cell r="M52">
            <v>11</v>
          </cell>
        </row>
        <row r="53">
          <cell r="B53" t="str">
            <v>Сурнакин Антон</v>
          </cell>
          <cell r="C53" t="str">
            <v>BML</v>
          </cell>
          <cell r="D53">
            <v>116</v>
          </cell>
          <cell r="E53">
            <v>1972</v>
          </cell>
          <cell r="F53">
            <v>2.6921296296296298E-3</v>
          </cell>
          <cell r="G53">
            <v>5.5046296296296301E-3</v>
          </cell>
          <cell r="H53">
            <v>8.3680555555555557E-3</v>
          </cell>
          <cell r="I53">
            <v>1.1208333333333334E-2</v>
          </cell>
          <cell r="J53">
            <v>1.4233796296296295E-2</v>
          </cell>
          <cell r="K53">
            <v>1.7148148148148148E-2</v>
          </cell>
          <cell r="L53">
            <v>2.0150462962962964E-2</v>
          </cell>
          <cell r="M53">
            <v>10</v>
          </cell>
        </row>
        <row r="54">
          <cell r="B54" t="str">
            <v>Зябрев Сергей</v>
          </cell>
          <cell r="C54" t="str">
            <v>лично/Москва</v>
          </cell>
          <cell r="D54">
            <v>115</v>
          </cell>
          <cell r="E54">
            <v>1974</v>
          </cell>
          <cell r="F54">
            <v>2.6805555555555554E-3</v>
          </cell>
          <cell r="G54">
            <v>5.6388888888888886E-3</v>
          </cell>
          <cell r="H54">
            <v>8.5879629629629622E-3</v>
          </cell>
          <cell r="I54">
            <v>1.1537037037037038E-2</v>
          </cell>
          <cell r="J54">
            <v>1.456712962962963E-2</v>
          </cell>
          <cell r="K54">
            <v>1.7489583333333333E-2</v>
          </cell>
          <cell r="L54">
            <v>2.0502314814814817E-2</v>
          </cell>
          <cell r="M54">
            <v>9</v>
          </cell>
        </row>
        <row r="55">
          <cell r="B55" t="str">
            <v>Быков Евгений</v>
          </cell>
          <cell r="C55" t="str">
            <v>Москва</v>
          </cell>
          <cell r="D55">
            <v>122</v>
          </cell>
          <cell r="E55">
            <v>1970</v>
          </cell>
          <cell r="F55">
            <v>2.627314814814815E-3</v>
          </cell>
          <cell r="G55">
            <v>5.4826388888888885E-3</v>
          </cell>
          <cell r="H55">
            <v>8.518518518518519E-3</v>
          </cell>
          <cell r="I55">
            <v>1.1570601851851851E-2</v>
          </cell>
          <cell r="J55">
            <v>1.4703703703703703E-2</v>
          </cell>
          <cell r="K55">
            <v>1.7881944444444443E-2</v>
          </cell>
          <cell r="L55">
            <v>2.089351851851852E-2</v>
          </cell>
          <cell r="M55">
            <v>8</v>
          </cell>
        </row>
        <row r="56">
          <cell r="B56" t="str">
            <v>саламащенко сергей</v>
          </cell>
          <cell r="C56" t="str">
            <v>ао нспк</v>
          </cell>
          <cell r="D56">
            <v>124</v>
          </cell>
          <cell r="E56">
            <v>1970</v>
          </cell>
          <cell r="F56">
            <v>2.7754629629629626E-3</v>
          </cell>
          <cell r="G56">
            <v>5.7430555555555559E-3</v>
          </cell>
          <cell r="H56">
            <v>8.7557870370370359E-3</v>
          </cell>
          <cell r="I56">
            <v>1.1842592592592594E-2</v>
          </cell>
          <cell r="J56">
            <v>1.4947916666666665E-2</v>
          </cell>
          <cell r="K56">
            <v>1.805787037037037E-2</v>
          </cell>
          <cell r="L56">
            <v>2.1131944444444443E-2</v>
          </cell>
          <cell r="M56">
            <v>7</v>
          </cell>
        </row>
        <row r="60">
          <cell r="B60" t="str">
            <v>Воробьев Виктор</v>
          </cell>
          <cell r="C60" t="str">
            <v>Рязань</v>
          </cell>
          <cell r="D60">
            <v>53</v>
          </cell>
          <cell r="E60">
            <v>1963</v>
          </cell>
          <cell r="F60">
            <v>2.3090277777777779E-3</v>
          </cell>
          <cell r="G60">
            <v>4.7731481481481479E-3</v>
          </cell>
          <cell r="H60">
            <v>7.1215277777777787E-3</v>
          </cell>
          <cell r="I60">
            <v>9.5520833333333343E-3</v>
          </cell>
          <cell r="J60">
            <v>1.1949074074074075E-2</v>
          </cell>
          <cell r="K60">
            <v>1.4349537037037037E-2</v>
          </cell>
          <cell r="L60">
            <v>33</v>
          </cell>
        </row>
        <row r="61">
          <cell r="B61" t="str">
            <v>Кондрашов Андрей</v>
          </cell>
          <cell r="C61" t="str">
            <v>клуб Манжосова</v>
          </cell>
          <cell r="D61">
            <v>60</v>
          </cell>
          <cell r="E61">
            <v>1959</v>
          </cell>
          <cell r="F61">
            <v>2.3437499999999999E-3</v>
          </cell>
          <cell r="G61">
            <v>4.7048611111111119E-3</v>
          </cell>
          <cell r="H61">
            <v>7.1331018518518523E-3</v>
          </cell>
          <cell r="I61">
            <v>9.5497685185185182E-3</v>
          </cell>
          <cell r="J61">
            <v>1.2017361111111111E-2</v>
          </cell>
          <cell r="K61">
            <v>1.4490740740740742E-2</v>
          </cell>
          <cell r="L61">
            <v>31</v>
          </cell>
        </row>
        <row r="62">
          <cell r="B62" t="str">
            <v>Марюков Сергей</v>
          </cell>
          <cell r="C62" t="str">
            <v>Редкино клб Марафоне</v>
          </cell>
          <cell r="D62">
            <v>52</v>
          </cell>
          <cell r="E62">
            <v>1961</v>
          </cell>
          <cell r="F62">
            <v>2.3101851851851851E-3</v>
          </cell>
          <cell r="G62">
            <v>4.8124999999999999E-3</v>
          </cell>
          <cell r="H62">
            <v>7.270833333333334E-3</v>
          </cell>
          <cell r="I62">
            <v>9.8159722222222225E-3</v>
          </cell>
          <cell r="J62">
            <v>1.2284722222222223E-2</v>
          </cell>
          <cell r="K62">
            <v>1.4700231481481481E-2</v>
          </cell>
          <cell r="L62">
            <v>29</v>
          </cell>
        </row>
        <row r="63">
          <cell r="B63" t="str">
            <v>Антохин Юрий</v>
          </cell>
          <cell r="C63" t="str">
            <v>Orsha skimarathon</v>
          </cell>
          <cell r="D63">
            <v>67</v>
          </cell>
          <cell r="E63">
            <v>1966</v>
          </cell>
          <cell r="F63">
            <v>2.2546296296296294E-3</v>
          </cell>
          <cell r="G63">
            <v>4.6956018518518518E-3</v>
          </cell>
          <cell r="H63">
            <v>7.1087962962962962E-3</v>
          </cell>
          <cell r="I63">
            <v>9.5810185185185182E-3</v>
          </cell>
          <cell r="J63">
            <v>1.2125000000000002E-2</v>
          </cell>
          <cell r="K63">
            <v>1.4733796296296295E-2</v>
          </cell>
          <cell r="L63">
            <v>27</v>
          </cell>
        </row>
        <row r="64">
          <cell r="B64" t="str">
            <v>Романов Александр</v>
          </cell>
          <cell r="C64" t="str">
            <v>Рязань</v>
          </cell>
          <cell r="D64">
            <v>58</v>
          </cell>
          <cell r="E64">
            <v>1964</v>
          </cell>
          <cell r="F64">
            <v>2.4212962962962964E-3</v>
          </cell>
          <cell r="G64">
            <v>4.8680555555555552E-3</v>
          </cell>
          <cell r="H64">
            <v>7.2962962962962964E-3</v>
          </cell>
          <cell r="I64">
            <v>9.7662037037037023E-3</v>
          </cell>
          <cell r="J64">
            <v>1.2253472222222221E-2</v>
          </cell>
          <cell r="K64">
            <v>1.475462962962963E-2</v>
          </cell>
          <cell r="L64">
            <v>26</v>
          </cell>
        </row>
        <row r="65">
          <cell r="B65" t="str">
            <v>Мишин Игорь</v>
          </cell>
          <cell r="C65" t="str">
            <v>Рязань</v>
          </cell>
          <cell r="D65">
            <v>54</v>
          </cell>
          <cell r="E65">
            <v>1964</v>
          </cell>
          <cell r="F65">
            <v>2.3206018518518519E-3</v>
          </cell>
          <cell r="G65">
            <v>4.7881944444444439E-3</v>
          </cell>
          <cell r="H65">
            <v>7.2962962962962964E-3</v>
          </cell>
          <cell r="I65">
            <v>9.8888888888888898E-3</v>
          </cell>
          <cell r="J65">
            <v>1.2532407407407407E-2</v>
          </cell>
          <cell r="K65">
            <v>1.5083333333333332E-2</v>
          </cell>
          <cell r="L65">
            <v>25</v>
          </cell>
        </row>
        <row r="66">
          <cell r="B66" t="str">
            <v>Медведев Николай</v>
          </cell>
          <cell r="C66" t="str">
            <v>Ярославль</v>
          </cell>
          <cell r="D66">
            <v>66</v>
          </cell>
          <cell r="E66">
            <v>1960</v>
          </cell>
          <cell r="F66">
            <v>2.4039351851851856E-3</v>
          </cell>
          <cell r="G66">
            <v>4.9467592592592593E-3</v>
          </cell>
          <cell r="H66">
            <v>7.4502314814814813E-3</v>
          </cell>
          <cell r="I66">
            <v>9.9386574074074082E-3</v>
          </cell>
          <cell r="J66">
            <v>1.2480324074074074E-2</v>
          </cell>
          <cell r="K66">
            <v>1.5090277777777779E-2</v>
          </cell>
          <cell r="L66">
            <v>24</v>
          </cell>
        </row>
        <row r="67">
          <cell r="B67" t="str">
            <v>Ильвовский Алексей</v>
          </cell>
          <cell r="C67" t="str">
            <v>Альфа-Битца / Москва</v>
          </cell>
          <cell r="D67">
            <v>65</v>
          </cell>
          <cell r="E67">
            <v>1961</v>
          </cell>
          <cell r="F67">
            <v>2.3773148148148147E-3</v>
          </cell>
          <cell r="G67">
            <v>4.858796296296296E-3</v>
          </cell>
          <cell r="H67">
            <v>7.3425925925925924E-3</v>
          </cell>
          <cell r="I67">
            <v>9.9236111111111105E-3</v>
          </cell>
          <cell r="J67">
            <v>1.2618055555555556E-2</v>
          </cell>
          <cell r="K67">
            <v>1.5273148148148147E-2</v>
          </cell>
          <cell r="L67">
            <v>23</v>
          </cell>
        </row>
        <row r="68">
          <cell r="B68" t="str">
            <v>Незванов Юрий</v>
          </cell>
          <cell r="C68" t="str">
            <v>Арена</v>
          </cell>
          <cell r="D68">
            <v>63</v>
          </cell>
          <cell r="E68">
            <v>1962</v>
          </cell>
          <cell r="F68">
            <v>2.4120370370370368E-3</v>
          </cell>
          <cell r="G68">
            <v>4.9664351851851848E-3</v>
          </cell>
          <cell r="H68">
            <v>7.5601851851851845E-3</v>
          </cell>
          <cell r="I68">
            <v>1.0175925925925927E-2</v>
          </cell>
          <cell r="J68">
            <v>1.2791666666666668E-2</v>
          </cell>
          <cell r="K68">
            <v>1.5341435185185185E-2</v>
          </cell>
          <cell r="L68">
            <v>22</v>
          </cell>
        </row>
        <row r="69">
          <cell r="B69" t="str">
            <v>Шварц Михаил</v>
          </cell>
          <cell r="C69" t="str">
            <v>Москва</v>
          </cell>
          <cell r="D69">
            <v>51</v>
          </cell>
          <cell r="E69">
            <v>1961</v>
          </cell>
          <cell r="F69">
            <v>2.4699074074074072E-3</v>
          </cell>
          <cell r="G69">
            <v>5.1284722222222226E-3</v>
          </cell>
          <cell r="H69">
            <v>7.804398148148148E-3</v>
          </cell>
          <cell r="I69">
            <v>1.0543981481481481E-2</v>
          </cell>
          <cell r="J69">
            <v>1.3327546296296296E-2</v>
          </cell>
          <cell r="K69">
            <v>1.6087962962962964E-2</v>
          </cell>
          <cell r="L69">
            <v>21</v>
          </cell>
        </row>
        <row r="70">
          <cell r="B70" t="str">
            <v>Гришин Юрий</v>
          </cell>
          <cell r="C70" t="str">
            <v>Москва</v>
          </cell>
          <cell r="D70">
            <v>70</v>
          </cell>
          <cell r="E70">
            <v>1963</v>
          </cell>
          <cell r="F70">
            <v>2.5775462962962965E-3</v>
          </cell>
          <cell r="G70">
            <v>5.3078703703703699E-3</v>
          </cell>
          <cell r="H70">
            <v>8.0590277777777778E-3</v>
          </cell>
          <cell r="I70">
            <v>1.0796296296296297E-2</v>
          </cell>
          <cell r="J70">
            <v>1.3585648148148147E-2</v>
          </cell>
          <cell r="K70">
            <v>1.6429398148148148E-2</v>
          </cell>
          <cell r="L70">
            <v>20</v>
          </cell>
        </row>
        <row r="71">
          <cell r="B71" t="str">
            <v>Гарцев Евгений</v>
          </cell>
          <cell r="C71" t="str">
            <v>ski76 г.Ярославль</v>
          </cell>
          <cell r="D71">
            <v>62</v>
          </cell>
          <cell r="E71">
            <v>1964</v>
          </cell>
          <cell r="F71">
            <v>2.5763888888888889E-3</v>
          </cell>
          <cell r="G71">
            <v>5.3321759259259268E-3</v>
          </cell>
          <cell r="H71">
            <v>8.1886574074074066E-3</v>
          </cell>
          <cell r="I71">
            <v>1.1082175925925926E-2</v>
          </cell>
          <cell r="J71">
            <v>1.3932870370370372E-2</v>
          </cell>
          <cell r="K71">
            <v>1.6854166666666667E-2</v>
          </cell>
          <cell r="L71">
            <v>19</v>
          </cell>
        </row>
        <row r="72">
          <cell r="B72" t="str">
            <v>Скрипкин Юрий</v>
          </cell>
          <cell r="C72" t="str">
            <v>VM Ski Team</v>
          </cell>
          <cell r="D72">
            <v>59</v>
          </cell>
          <cell r="E72">
            <v>1962</v>
          </cell>
          <cell r="F72">
            <v>2.6076388888888889E-3</v>
          </cell>
          <cell r="G72">
            <v>5.3912037037037036E-3</v>
          </cell>
          <cell r="H72">
            <v>8.2407407407407412E-3</v>
          </cell>
          <cell r="I72">
            <v>1.1181712962962963E-2</v>
          </cell>
          <cell r="J72">
            <v>1.4098379629629629E-2</v>
          </cell>
          <cell r="K72">
            <v>1.6939814814814814E-2</v>
          </cell>
          <cell r="L72">
            <v>18</v>
          </cell>
        </row>
        <row r="73">
          <cell r="B73" t="str">
            <v>Феоктистов Михаил</v>
          </cell>
          <cell r="C73" t="str">
            <v>клуб Манжосова</v>
          </cell>
          <cell r="D73">
            <v>55</v>
          </cell>
          <cell r="E73">
            <v>1958</v>
          </cell>
          <cell r="F73">
            <v>2.6828703703703702E-3</v>
          </cell>
          <cell r="G73">
            <v>5.574074074074075E-3</v>
          </cell>
          <cell r="H73">
            <v>8.4560185185185172E-3</v>
          </cell>
          <cell r="I73">
            <v>1.1384259259259261E-2</v>
          </cell>
          <cell r="J73">
            <v>1.4332175925925924E-2</v>
          </cell>
          <cell r="K73">
            <v>1.7293981481481483E-2</v>
          </cell>
          <cell r="L73">
            <v>17</v>
          </cell>
        </row>
        <row r="74">
          <cell r="B74" t="str">
            <v>Стародубов Сергей</v>
          </cell>
          <cell r="C74" t="str">
            <v>Рыцари Истины</v>
          </cell>
          <cell r="D74">
            <v>56</v>
          </cell>
          <cell r="E74">
            <v>1962</v>
          </cell>
          <cell r="F74">
            <v>2.7627314814814819E-3</v>
          </cell>
          <cell r="G74">
            <v>5.6828703703703702E-3</v>
          </cell>
          <cell r="H74">
            <v>8.6736111111111111E-3</v>
          </cell>
          <cell r="I74">
            <v>1.1692129629629629E-2</v>
          </cell>
          <cell r="J74">
            <v>1.4636574074074074E-2</v>
          </cell>
          <cell r="K74">
            <v>1.7608796296296296E-2</v>
          </cell>
          <cell r="L74">
            <v>16</v>
          </cell>
        </row>
        <row r="75">
          <cell r="B75" t="str">
            <v>Абрамов Вадим</v>
          </cell>
          <cell r="C75" t="str">
            <v>Москва</v>
          </cell>
          <cell r="D75">
            <v>68</v>
          </cell>
          <cell r="E75">
            <v>1961</v>
          </cell>
          <cell r="F75">
            <v>2.6134259259259257E-3</v>
          </cell>
          <cell r="G75">
            <v>5.718749999999999E-3</v>
          </cell>
          <cell r="H75">
            <v>8.9907407407407419E-3</v>
          </cell>
          <cell r="I75">
            <v>1.2210648148148146E-2</v>
          </cell>
          <cell r="J75">
            <v>1.5475694444444445E-2</v>
          </cell>
          <cell r="K75">
            <v>1.8672453703703702E-2</v>
          </cell>
          <cell r="L75">
            <v>15</v>
          </cell>
        </row>
        <row r="79">
          <cell r="B79" t="str">
            <v>Кузякин Александр</v>
          </cell>
          <cell r="C79" t="str">
            <v>ГСОБ Лесная, Троицк.</v>
          </cell>
          <cell r="D79">
            <v>2</v>
          </cell>
          <cell r="E79">
            <v>1955</v>
          </cell>
          <cell r="F79">
            <v>2.4513888888888888E-3</v>
          </cell>
          <cell r="G79">
            <v>5.1284722222222226E-3</v>
          </cell>
          <cell r="H79">
            <v>7.8321759259259247E-3</v>
          </cell>
          <cell r="I79">
            <v>1.0634259259259258E-2</v>
          </cell>
          <cell r="J79">
            <v>1.3394675925925926E-2</v>
          </cell>
          <cell r="K79">
            <v>33</v>
          </cell>
        </row>
        <row r="80">
          <cell r="B80" t="str">
            <v>Воронин Константин</v>
          </cell>
          <cell r="C80" t="str">
            <v>Briko-maplus</v>
          </cell>
          <cell r="D80">
            <v>3</v>
          </cell>
          <cell r="E80">
            <v>1956</v>
          </cell>
          <cell r="F80">
            <v>2.488425925925926E-3</v>
          </cell>
          <cell r="G80">
            <v>5.2291666666666667E-3</v>
          </cell>
          <cell r="H80">
            <v>8.0509259259259267E-3</v>
          </cell>
          <cell r="I80">
            <v>1.0885416666666668E-2</v>
          </cell>
          <cell r="J80">
            <v>1.3745370370370371E-2</v>
          </cell>
          <cell r="K80">
            <v>31</v>
          </cell>
        </row>
        <row r="81">
          <cell r="B81" t="str">
            <v>Морев Виктор</v>
          </cell>
          <cell r="C81" t="str">
            <v>Москва</v>
          </cell>
          <cell r="D81">
            <v>4</v>
          </cell>
          <cell r="E81">
            <v>1956</v>
          </cell>
          <cell r="F81">
            <v>2.5300925925925929E-3</v>
          </cell>
          <cell r="G81">
            <v>5.3217592592592587E-3</v>
          </cell>
          <cell r="H81">
            <v>8.1215277777777779E-3</v>
          </cell>
          <cell r="I81">
            <v>1.0964120370370372E-2</v>
          </cell>
          <cell r="J81">
            <v>1.3761574074074074E-2</v>
          </cell>
          <cell r="K81">
            <v>29</v>
          </cell>
        </row>
        <row r="82">
          <cell r="B82" t="str">
            <v>Михаровский Владимир</v>
          </cell>
          <cell r="C82" t="str">
            <v>Москва,лично</v>
          </cell>
          <cell r="D82">
            <v>5</v>
          </cell>
          <cell r="E82">
            <v>1956</v>
          </cell>
          <cell r="F82">
            <v>2.4375E-3</v>
          </cell>
          <cell r="G82">
            <v>5.2199074074074066E-3</v>
          </cell>
          <cell r="H82">
            <v>8.1180555555555554E-3</v>
          </cell>
          <cell r="I82">
            <v>1.1059027777777779E-2</v>
          </cell>
          <cell r="J82">
            <v>1.3848379629629629E-2</v>
          </cell>
          <cell r="K82">
            <v>27</v>
          </cell>
        </row>
        <row r="83">
          <cell r="B83" t="str">
            <v>Абакумов Виктор</v>
          </cell>
          <cell r="C83" t="str">
            <v>Москва</v>
          </cell>
          <cell r="D83">
            <v>1</v>
          </cell>
          <cell r="E83">
            <v>1950</v>
          </cell>
          <cell r="F83">
            <v>2.653935185185185E-3</v>
          </cell>
          <cell r="G83">
            <v>5.541666666666667E-3</v>
          </cell>
          <cell r="H83">
            <v>8.5810185185185191E-3</v>
          </cell>
          <cell r="I83">
            <v>1.1590277777777777E-2</v>
          </cell>
          <cell r="J83">
            <v>1.4505787037037038E-2</v>
          </cell>
          <cell r="K83">
            <v>26</v>
          </cell>
        </row>
        <row r="84">
          <cell r="B84" t="str">
            <v>Носов Владимир</v>
          </cell>
          <cell r="C84" t="str">
            <v>г. Солнечногрск</v>
          </cell>
          <cell r="D84">
            <v>8</v>
          </cell>
          <cell r="E84">
            <v>1948</v>
          </cell>
          <cell r="F84">
            <v>2.7268518518518518E-3</v>
          </cell>
          <cell r="G84">
            <v>5.7071759259259254E-3</v>
          </cell>
          <cell r="H84">
            <v>8.7210648148148152E-3</v>
          </cell>
          <cell r="I84">
            <v>1.1740740740740741E-2</v>
          </cell>
          <cell r="J84">
            <v>1.4749999999999999E-2</v>
          </cell>
          <cell r="K84">
            <v>25</v>
          </cell>
        </row>
        <row r="85">
          <cell r="B85" t="str">
            <v>Головко Валерий</v>
          </cell>
          <cell r="C85" t="str">
            <v>"СК ""Ромашково""/Мо</v>
          </cell>
          <cell r="D85">
            <v>10</v>
          </cell>
          <cell r="E85">
            <v>1946</v>
          </cell>
          <cell r="F85">
            <v>2.9456018518518516E-3</v>
          </cell>
          <cell r="G85">
            <v>5.9930555555555562E-3</v>
          </cell>
          <cell r="H85">
            <v>9.0081018518518522E-3</v>
          </cell>
          <cell r="I85">
            <v>1.1987268518518517E-2</v>
          </cell>
          <cell r="J85">
            <v>1.5052083333333334E-2</v>
          </cell>
          <cell r="K85">
            <v>24</v>
          </cell>
        </row>
        <row r="86">
          <cell r="B86" t="str">
            <v>Зарецкий Александр</v>
          </cell>
          <cell r="C86" t="str">
            <v>клуб Манжосов / Моск</v>
          </cell>
          <cell r="D86">
            <v>9</v>
          </cell>
          <cell r="E86">
            <v>1947</v>
          </cell>
          <cell r="F86">
            <v>2.8171296296296295E-3</v>
          </cell>
          <cell r="G86">
            <v>5.9618055555555561E-3</v>
          </cell>
          <cell r="H86">
            <v>9.1435185185185178E-3</v>
          </cell>
          <cell r="I86">
            <v>1.2349537037037039E-2</v>
          </cell>
          <cell r="J86">
            <v>1.5454861111111112E-2</v>
          </cell>
          <cell r="K86">
            <v>23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 старта"/>
    </sheetNames>
    <sheetDataSet>
      <sheetData sheetId="0">
        <row r="43">
          <cell r="B43" t="str">
            <v>Воронин Константин</v>
          </cell>
          <cell r="C43" t="str">
            <v>BRIKO-MAPLUS</v>
          </cell>
          <cell r="E43">
            <v>325</v>
          </cell>
          <cell r="F43">
            <v>1956</v>
          </cell>
          <cell r="G43">
            <v>10</v>
          </cell>
          <cell r="H43">
            <v>1.2858796296296297E-2</v>
          </cell>
          <cell r="I43">
            <v>1</v>
          </cell>
          <cell r="J43">
            <v>33</v>
          </cell>
        </row>
        <row r="44">
          <cell r="B44" t="str">
            <v>Кузякин Александр</v>
          </cell>
          <cell r="C44" t="str">
            <v>ГСОБ "Лесная"</v>
          </cell>
          <cell r="E44">
            <v>327</v>
          </cell>
          <cell r="F44">
            <v>1955</v>
          </cell>
          <cell r="G44">
            <v>10</v>
          </cell>
          <cell r="H44">
            <v>1.2870370370370372E-2</v>
          </cell>
          <cell r="I44">
            <v>2</v>
          </cell>
          <cell r="J44">
            <v>31</v>
          </cell>
        </row>
        <row r="45">
          <cell r="B45" t="str">
            <v>Михаровский Владимир</v>
          </cell>
          <cell r="C45" t="str">
            <v>лично</v>
          </cell>
          <cell r="E45">
            <v>323</v>
          </cell>
          <cell r="F45">
            <v>1956</v>
          </cell>
          <cell r="G45">
            <v>10</v>
          </cell>
          <cell r="H45">
            <v>1.2881944444444446E-2</v>
          </cell>
          <cell r="I45">
            <v>3</v>
          </cell>
          <cell r="J45">
            <v>29</v>
          </cell>
        </row>
        <row r="46">
          <cell r="B46" t="str">
            <v>Морев Виктор</v>
          </cell>
          <cell r="C46" t="str">
            <v>Москва</v>
          </cell>
          <cell r="E46">
            <v>326</v>
          </cell>
          <cell r="F46">
            <v>1956</v>
          </cell>
          <cell r="G46">
            <v>10</v>
          </cell>
          <cell r="H46">
            <v>1.2893518518518519E-2</v>
          </cell>
          <cell r="I46">
            <v>4</v>
          </cell>
          <cell r="J46">
            <v>27</v>
          </cell>
        </row>
        <row r="47">
          <cell r="B47" t="str">
            <v>Гавердовский Александр</v>
          </cell>
          <cell r="C47" t="str">
            <v>клуб ветеранов г.Ряз</v>
          </cell>
          <cell r="E47">
            <v>321</v>
          </cell>
          <cell r="F47">
            <v>1952</v>
          </cell>
          <cell r="G47">
            <v>9</v>
          </cell>
          <cell r="H47">
            <v>1.1631944444444445E-2</v>
          </cell>
          <cell r="I47">
            <v>5</v>
          </cell>
          <cell r="J47">
            <v>26</v>
          </cell>
        </row>
        <row r="48">
          <cell r="B48" t="str">
            <v>Абакумов Виктор</v>
          </cell>
          <cell r="C48" t="str">
            <v>Москва</v>
          </cell>
          <cell r="E48">
            <v>324</v>
          </cell>
          <cell r="F48">
            <v>1950</v>
          </cell>
          <cell r="G48">
            <v>8</v>
          </cell>
          <cell r="H48">
            <v>1.0347222222222223E-2</v>
          </cell>
          <cell r="I48">
            <v>6</v>
          </cell>
          <cell r="J48">
            <v>25</v>
          </cell>
        </row>
        <row r="49">
          <cell r="B49" t="str">
            <v>Горшков Сергей</v>
          </cell>
          <cell r="C49" t="str">
            <v>Маруся Дмитров</v>
          </cell>
          <cell r="E49">
            <v>328</v>
          </cell>
          <cell r="F49">
            <v>1954</v>
          </cell>
          <cell r="G49">
            <v>7</v>
          </cell>
          <cell r="H49">
            <v>9.1203703703703707E-3</v>
          </cell>
          <cell r="I49">
            <v>7</v>
          </cell>
          <cell r="J49">
            <v>24</v>
          </cell>
        </row>
        <row r="54">
          <cell r="B54" t="str">
            <v>Ильвовский Алексей</v>
          </cell>
          <cell r="C54" t="str">
            <v>Альфа-битца</v>
          </cell>
          <cell r="E54">
            <v>353</v>
          </cell>
          <cell r="F54">
            <v>1961</v>
          </cell>
          <cell r="G54">
            <v>12</v>
          </cell>
          <cell r="H54">
            <v>1.4733796296296295E-2</v>
          </cell>
          <cell r="I54">
            <v>1</v>
          </cell>
          <cell r="J54">
            <v>33</v>
          </cell>
        </row>
        <row r="55">
          <cell r="B55" t="str">
            <v>Воробьев Виктор</v>
          </cell>
          <cell r="C55" t="str">
            <v>Рязань</v>
          </cell>
          <cell r="E55">
            <v>354</v>
          </cell>
          <cell r="F55">
            <v>1963</v>
          </cell>
          <cell r="G55">
            <v>12</v>
          </cell>
          <cell r="H55">
            <v>1.4756944444444446E-2</v>
          </cell>
          <cell r="I55">
            <v>2</v>
          </cell>
          <cell r="J55">
            <v>31</v>
          </cell>
        </row>
        <row r="56">
          <cell r="B56" t="str">
            <v>Незванов Юрий</v>
          </cell>
          <cell r="C56" t="str">
            <v>Л.к.Арена, г.Сергиев</v>
          </cell>
          <cell r="E56">
            <v>352</v>
          </cell>
          <cell r="F56">
            <v>1962</v>
          </cell>
          <cell r="G56">
            <v>12</v>
          </cell>
          <cell r="H56">
            <v>1.4768518518518519E-2</v>
          </cell>
          <cell r="I56">
            <v>3</v>
          </cell>
          <cell r="J56">
            <v>29</v>
          </cell>
        </row>
        <row r="57">
          <cell r="B57" t="str">
            <v>Шварц Михаил</v>
          </cell>
          <cell r="C57" t="str">
            <v>лично</v>
          </cell>
          <cell r="E57">
            <v>399</v>
          </cell>
          <cell r="F57">
            <v>1961</v>
          </cell>
          <cell r="G57">
            <v>12</v>
          </cell>
          <cell r="H57">
            <v>1.5462962962962963E-2</v>
          </cell>
          <cell r="I57">
            <v>4</v>
          </cell>
          <cell r="J57">
            <v>27</v>
          </cell>
        </row>
        <row r="58">
          <cell r="B58" t="str">
            <v>Гришин Юрий</v>
          </cell>
          <cell r="C58" t="str">
            <v>Москва</v>
          </cell>
          <cell r="E58">
            <v>351</v>
          </cell>
          <cell r="F58">
            <v>1963</v>
          </cell>
          <cell r="G58">
            <v>11</v>
          </cell>
          <cell r="H58">
            <v>1.4247685185185184E-2</v>
          </cell>
          <cell r="I58">
            <v>5</v>
          </cell>
          <cell r="J58">
            <v>26</v>
          </cell>
        </row>
        <row r="63">
          <cell r="B63" t="str">
            <v>Щепеткин Алексей</v>
          </cell>
          <cell r="C63" t="str">
            <v>triskirun.ru/Москва</v>
          </cell>
          <cell r="E63">
            <v>401</v>
          </cell>
          <cell r="F63">
            <v>1968</v>
          </cell>
          <cell r="G63">
            <v>15</v>
          </cell>
          <cell r="H63">
            <v>1.7546296296296296E-2</v>
          </cell>
          <cell r="I63">
            <v>1</v>
          </cell>
          <cell r="J63">
            <v>33</v>
          </cell>
        </row>
        <row r="64">
          <cell r="B64" t="str">
            <v>Гусев Алексей</v>
          </cell>
          <cell r="C64" t="str">
            <v>Коломна Второе дыхан</v>
          </cell>
          <cell r="E64">
            <v>408</v>
          </cell>
          <cell r="F64">
            <v>1970</v>
          </cell>
          <cell r="G64">
            <v>15</v>
          </cell>
          <cell r="H64">
            <v>1.7592592592592594E-2</v>
          </cell>
          <cell r="I64">
            <v>2</v>
          </cell>
          <cell r="J64">
            <v>31</v>
          </cell>
        </row>
        <row r="65">
          <cell r="B65" t="str">
            <v>Чернопятов Виктор</v>
          </cell>
          <cell r="C65" t="str">
            <v>Стимул-Петрозаводск</v>
          </cell>
          <cell r="E65">
            <v>413</v>
          </cell>
          <cell r="F65">
            <v>1976</v>
          </cell>
          <cell r="G65">
            <v>15</v>
          </cell>
          <cell r="H65">
            <v>1.7615740740740741E-2</v>
          </cell>
          <cell r="I65">
            <v>3</v>
          </cell>
          <cell r="J65">
            <v>29</v>
          </cell>
        </row>
        <row r="66">
          <cell r="B66" t="str">
            <v>Ледов Игорь</v>
          </cell>
          <cell r="C66" t="str">
            <v>Стимул-Петрозаводск</v>
          </cell>
          <cell r="E66">
            <v>415</v>
          </cell>
          <cell r="F66">
            <v>1971</v>
          </cell>
          <cell r="G66">
            <v>15</v>
          </cell>
          <cell r="H66">
            <v>1.7638888888888888E-2</v>
          </cell>
          <cell r="I66">
            <v>4</v>
          </cell>
          <cell r="J66">
            <v>27</v>
          </cell>
        </row>
        <row r="67">
          <cell r="B67" t="str">
            <v>Шмидт Александр</v>
          </cell>
          <cell r="C67" t="str">
            <v>Лотос</v>
          </cell>
          <cell r="E67">
            <v>410</v>
          </cell>
          <cell r="F67">
            <v>1972</v>
          </cell>
          <cell r="G67">
            <v>14</v>
          </cell>
          <cell r="H67">
            <v>1.6493055555555556E-2</v>
          </cell>
          <cell r="I67">
            <v>5</v>
          </cell>
          <cell r="J67">
            <v>26</v>
          </cell>
        </row>
        <row r="68">
          <cell r="B68" t="str">
            <v>Ендовицкий Влас</v>
          </cell>
          <cell r="C68" t="str">
            <v>Лыжный сервис ТОКО</v>
          </cell>
          <cell r="E68">
            <v>409</v>
          </cell>
          <cell r="F68">
            <v>1970</v>
          </cell>
          <cell r="G68">
            <v>13</v>
          </cell>
          <cell r="H68">
            <v>1.5335648148148147E-2</v>
          </cell>
          <cell r="I68">
            <v>6</v>
          </cell>
          <cell r="J68">
            <v>25</v>
          </cell>
        </row>
        <row r="69">
          <cell r="B69" t="str">
            <v>Акимов Андрей</v>
          </cell>
          <cell r="C69" t="str">
            <v>Лотос</v>
          </cell>
          <cell r="E69">
            <v>402</v>
          </cell>
          <cell r="F69">
            <v>1970</v>
          </cell>
          <cell r="G69">
            <v>12</v>
          </cell>
          <cell r="H69">
            <v>1.4386574074074072E-2</v>
          </cell>
          <cell r="I69">
            <v>7</v>
          </cell>
          <cell r="J69">
            <v>24</v>
          </cell>
        </row>
        <row r="70">
          <cell r="B70" t="str">
            <v>Старков Олег</v>
          </cell>
          <cell r="C70" t="str">
            <v>АБСТ</v>
          </cell>
          <cell r="E70">
            <v>412</v>
          </cell>
          <cell r="F70">
            <v>1970</v>
          </cell>
          <cell r="G70">
            <v>11</v>
          </cell>
          <cell r="H70">
            <v>1.3101851851851852E-2</v>
          </cell>
          <cell r="I70">
            <v>8</v>
          </cell>
          <cell r="J70">
            <v>23</v>
          </cell>
        </row>
        <row r="71">
          <cell r="B71" t="str">
            <v>Ганушкин Олег</v>
          </cell>
          <cell r="C71" t="str">
            <v>Братцево</v>
          </cell>
          <cell r="E71">
            <v>404</v>
          </cell>
          <cell r="F71">
            <v>1972</v>
          </cell>
          <cell r="G71">
            <v>10</v>
          </cell>
          <cell r="H71">
            <v>1.1956018518518517E-2</v>
          </cell>
          <cell r="I71">
            <v>9</v>
          </cell>
          <cell r="J71">
            <v>22</v>
          </cell>
        </row>
        <row r="72">
          <cell r="B72" t="str">
            <v>Есаков Игорь</v>
          </cell>
          <cell r="C72" t="str">
            <v>СК "Посейдон"</v>
          </cell>
          <cell r="E72">
            <v>403</v>
          </cell>
          <cell r="F72">
            <v>1969</v>
          </cell>
          <cell r="G72">
            <v>9</v>
          </cell>
          <cell r="H72">
            <v>1.0752314814814814E-2</v>
          </cell>
          <cell r="I72">
            <v>10</v>
          </cell>
          <cell r="J72">
            <v>21</v>
          </cell>
        </row>
        <row r="73">
          <cell r="B73" t="str">
            <v>Есаков Сергей</v>
          </cell>
          <cell r="C73" t="str">
            <v>СК "Посейдон"</v>
          </cell>
          <cell r="E73">
            <v>406</v>
          </cell>
          <cell r="F73">
            <v>1967</v>
          </cell>
          <cell r="G73">
            <v>8</v>
          </cell>
          <cell r="H73">
            <v>9.5833333333333343E-3</v>
          </cell>
          <cell r="I73">
            <v>11</v>
          </cell>
          <cell r="J73">
            <v>20</v>
          </cell>
        </row>
        <row r="74">
          <cell r="B74" t="str">
            <v>Стыркин Михаил</v>
          </cell>
          <cell r="C74" t="str">
            <v>лично</v>
          </cell>
          <cell r="E74">
            <v>497</v>
          </cell>
          <cell r="F74">
            <v>1972</v>
          </cell>
          <cell r="G74">
            <v>7</v>
          </cell>
          <cell r="H74">
            <v>8.3680555555555557E-3</v>
          </cell>
          <cell r="I74">
            <v>12</v>
          </cell>
          <cell r="J74">
            <v>19</v>
          </cell>
        </row>
        <row r="75">
          <cell r="B75" t="str">
            <v>Смольянинов Андрей</v>
          </cell>
          <cell r="C75" t="str">
            <v>Братцево</v>
          </cell>
          <cell r="E75">
            <v>411</v>
          </cell>
          <cell r="F75">
            <v>1972</v>
          </cell>
          <cell r="G75">
            <v>6</v>
          </cell>
          <cell r="H75">
            <v>7.1759259259259259E-3</v>
          </cell>
          <cell r="I75">
            <v>13</v>
          </cell>
          <cell r="J75">
            <v>18</v>
          </cell>
        </row>
        <row r="76">
          <cell r="B76" t="str">
            <v>Литвинов Евгений</v>
          </cell>
          <cell r="C76" t="str">
            <v>Point Fitnes Club</v>
          </cell>
          <cell r="E76">
            <v>405</v>
          </cell>
          <cell r="F76">
            <v>1968</v>
          </cell>
          <cell r="G76">
            <v>5</v>
          </cell>
          <cell r="H76">
            <v>6.1921296296296299E-3</v>
          </cell>
          <cell r="I76">
            <v>14</v>
          </cell>
          <cell r="J76">
            <v>17</v>
          </cell>
        </row>
        <row r="77">
          <cell r="B77" t="str">
            <v>Быков Евгений</v>
          </cell>
          <cell r="C77" t="str">
            <v>лично</v>
          </cell>
          <cell r="E77">
            <v>407</v>
          </cell>
          <cell r="F77">
            <v>1970</v>
          </cell>
          <cell r="G77">
            <v>4</v>
          </cell>
          <cell r="H77">
            <v>5.0925925925925921E-3</v>
          </cell>
          <cell r="I77">
            <v>15</v>
          </cell>
          <cell r="J77">
            <v>16</v>
          </cell>
        </row>
        <row r="89">
          <cell r="B89" t="str">
            <v>Безгин Илья</v>
          </cell>
          <cell r="C89" t="str">
            <v>Троицк, "Лесная"</v>
          </cell>
          <cell r="E89">
            <v>362</v>
          </cell>
          <cell r="F89">
            <v>1995</v>
          </cell>
          <cell r="G89">
            <v>20</v>
          </cell>
          <cell r="I89">
            <v>1</v>
          </cell>
          <cell r="J89">
            <v>33</v>
          </cell>
        </row>
        <row r="90">
          <cell r="B90" t="str">
            <v>Курлович Сергей</v>
          </cell>
          <cell r="C90" t="str">
            <v>Москва</v>
          </cell>
          <cell r="E90">
            <v>454</v>
          </cell>
          <cell r="F90">
            <v>1985</v>
          </cell>
          <cell r="G90">
            <v>20</v>
          </cell>
          <cell r="I90">
            <v>2</v>
          </cell>
          <cell r="J90">
            <v>31</v>
          </cell>
        </row>
        <row r="91">
          <cell r="B91" t="str">
            <v>Киселкин Павел</v>
          </cell>
          <cell r="C91" t="str">
            <v>ФВА РВСН/Серпухов</v>
          </cell>
          <cell r="E91">
            <v>451</v>
          </cell>
          <cell r="F91">
            <v>1996</v>
          </cell>
          <cell r="G91">
            <v>20</v>
          </cell>
          <cell r="I91">
            <v>3</v>
          </cell>
          <cell r="J91">
            <v>29</v>
          </cell>
        </row>
        <row r="92">
          <cell r="B92" t="str">
            <v>Чирков Алексей</v>
          </cell>
          <cell r="C92" t="str">
            <v>SOVA</v>
          </cell>
          <cell r="E92">
            <v>457</v>
          </cell>
          <cell r="F92">
            <v>1986</v>
          </cell>
          <cell r="G92">
            <v>20</v>
          </cell>
          <cell r="I92">
            <v>4</v>
          </cell>
          <cell r="J92">
            <v>27</v>
          </cell>
        </row>
        <row r="93">
          <cell r="B93" t="str">
            <v>Краснов Андрей</v>
          </cell>
          <cell r="C93" t="str">
            <v>лично</v>
          </cell>
          <cell r="E93">
            <v>498</v>
          </cell>
          <cell r="F93">
            <v>1984</v>
          </cell>
          <cell r="G93">
            <v>19</v>
          </cell>
          <cell r="I93">
            <v>5</v>
          </cell>
          <cell r="J93">
            <v>26</v>
          </cell>
        </row>
        <row r="94">
          <cell r="B94" t="str">
            <v>Шишов Владимир</v>
          </cell>
          <cell r="C94" t="str">
            <v>Роликовые коньки</v>
          </cell>
          <cell r="E94">
            <v>458</v>
          </cell>
          <cell r="F94">
            <v>1988</v>
          </cell>
          <cell r="G94">
            <v>12</v>
          </cell>
          <cell r="I94">
            <v>6</v>
          </cell>
          <cell r="J94" t="str">
            <v>-</v>
          </cell>
        </row>
        <row r="95">
          <cell r="B95" t="str">
            <v>Анфилов Александр</v>
          </cell>
          <cell r="C95" t="str">
            <v>Москва</v>
          </cell>
          <cell r="E95">
            <v>461</v>
          </cell>
          <cell r="F95">
            <v>1977</v>
          </cell>
          <cell r="G95">
            <v>12</v>
          </cell>
          <cell r="I95">
            <v>7</v>
          </cell>
          <cell r="J95">
            <v>25</v>
          </cell>
        </row>
        <row r="96">
          <cell r="B96" t="str">
            <v>Ганушкин Антон</v>
          </cell>
          <cell r="C96" t="str">
            <v>лично</v>
          </cell>
          <cell r="E96">
            <v>460</v>
          </cell>
          <cell r="F96">
            <v>1994</v>
          </cell>
          <cell r="G96">
            <v>12</v>
          </cell>
          <cell r="I96">
            <v>8</v>
          </cell>
          <cell r="J96">
            <v>24</v>
          </cell>
        </row>
        <row r="97">
          <cell r="B97" t="str">
            <v>Кондраков Григорий</v>
          </cell>
          <cell r="C97" t="str">
            <v>VolkushaBulls</v>
          </cell>
          <cell r="E97">
            <v>459</v>
          </cell>
          <cell r="F97">
            <v>1988</v>
          </cell>
          <cell r="G97">
            <v>12</v>
          </cell>
          <cell r="I97">
            <v>9</v>
          </cell>
          <cell r="J97">
            <v>23</v>
          </cell>
        </row>
        <row r="98">
          <cell r="B98" t="str">
            <v>Барбашин Александр</v>
          </cell>
          <cell r="C98" t="str">
            <v>VolkushaBulls</v>
          </cell>
          <cell r="E98">
            <v>463</v>
          </cell>
          <cell r="F98">
            <v>1985</v>
          </cell>
          <cell r="G98">
            <v>11</v>
          </cell>
          <cell r="I98">
            <v>10</v>
          </cell>
          <cell r="J98">
            <v>22</v>
          </cell>
        </row>
        <row r="99">
          <cell r="B99" t="str">
            <v>Завражин Павел</v>
          </cell>
          <cell r="C99" t="str">
            <v>РГУФКСМиТ</v>
          </cell>
          <cell r="E99">
            <v>499</v>
          </cell>
          <cell r="F99">
            <v>1998</v>
          </cell>
          <cell r="G99">
            <v>11</v>
          </cell>
          <cell r="I99">
            <v>11</v>
          </cell>
          <cell r="J99">
            <v>21</v>
          </cell>
        </row>
        <row r="100">
          <cell r="B100" t="str">
            <v>Федоров Валерий</v>
          </cell>
          <cell r="C100" t="str">
            <v>ЛК Нижнецарицынские</v>
          </cell>
          <cell r="E100">
            <v>456</v>
          </cell>
          <cell r="F100">
            <v>1984</v>
          </cell>
          <cell r="G100">
            <v>10</v>
          </cell>
          <cell r="I100">
            <v>12</v>
          </cell>
          <cell r="J100">
            <v>20</v>
          </cell>
        </row>
        <row r="101">
          <cell r="B101" t="str">
            <v>Конышев Дмитрий</v>
          </cell>
          <cell r="C101" t="str">
            <v>Ногинск Мокрый асфал</v>
          </cell>
          <cell r="E101">
            <v>452</v>
          </cell>
          <cell r="F101">
            <v>1989</v>
          </cell>
          <cell r="G101">
            <v>9</v>
          </cell>
          <cell r="I101">
            <v>13</v>
          </cell>
          <cell r="J101">
            <v>19</v>
          </cell>
        </row>
        <row r="102">
          <cell r="B102" t="str">
            <v>Воронин Михаил</v>
          </cell>
          <cell r="C102" t="str">
            <v>Briko-maplus</v>
          </cell>
          <cell r="E102">
            <v>455</v>
          </cell>
          <cell r="F102">
            <v>1981</v>
          </cell>
          <cell r="G102">
            <v>7</v>
          </cell>
          <cell r="I102">
            <v>14</v>
          </cell>
          <cell r="J102">
            <v>18</v>
          </cell>
        </row>
        <row r="103">
          <cell r="B103" t="str">
            <v>Соколов Павел</v>
          </cell>
          <cell r="C103" t="str">
            <v>VolkushaBulls</v>
          </cell>
          <cell r="E103">
            <v>453</v>
          </cell>
          <cell r="F103">
            <v>1983</v>
          </cell>
          <cell r="G103">
            <v>6</v>
          </cell>
          <cell r="I103">
            <v>15</v>
          </cell>
          <cell r="J103">
            <v>17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4">
          <cell r="B14" t="str">
            <v>Безгин Илья</v>
          </cell>
          <cell r="C14" t="str">
            <v>Троицк, "Лесная"</v>
          </cell>
          <cell r="D14">
            <v>436</v>
          </cell>
          <cell r="E14">
            <v>1995</v>
          </cell>
          <cell r="F14">
            <v>2.011574074074074E-3</v>
          </cell>
          <cell r="G14">
            <v>4.2337962962962963E-3</v>
          </cell>
          <cell r="H14">
            <v>6.4976851851851862E-3</v>
          </cell>
          <cell r="I14">
            <v>8.7928240740740744E-3</v>
          </cell>
          <cell r="J14">
            <v>1.108449074074074E-2</v>
          </cell>
          <cell r="K14">
            <v>1.3402777777777777E-2</v>
          </cell>
          <cell r="L14">
            <v>1.5626157407407405E-2</v>
          </cell>
          <cell r="M14">
            <v>33</v>
          </cell>
        </row>
        <row r="15">
          <cell r="B15" t="str">
            <v>Корсаков Сергей</v>
          </cell>
          <cell r="C15" t="str">
            <v>лично</v>
          </cell>
          <cell r="D15">
            <v>445</v>
          </cell>
          <cell r="E15">
            <v>1991</v>
          </cell>
          <cell r="F15">
            <v>2.1655092592592589E-3</v>
          </cell>
          <cell r="G15">
            <v>4.5069444444444445E-3</v>
          </cell>
          <cell r="H15">
            <v>6.8993055555555552E-3</v>
          </cell>
          <cell r="I15">
            <v>9.2777777777777772E-3</v>
          </cell>
          <cell r="J15">
            <v>1.167476851851852E-2</v>
          </cell>
          <cell r="K15">
            <v>1.4034722222222224E-2</v>
          </cell>
          <cell r="L15">
            <v>1.6361111111111111E-2</v>
          </cell>
          <cell r="M15">
            <v>31</v>
          </cell>
        </row>
        <row r="16">
          <cell r="B16" t="str">
            <v>Чирков Алексей</v>
          </cell>
          <cell r="C16" t="str">
            <v>SOVA</v>
          </cell>
          <cell r="D16">
            <v>433</v>
          </cell>
          <cell r="E16">
            <v>1986</v>
          </cell>
          <cell r="F16">
            <v>2.1678240740740742E-3</v>
          </cell>
          <cell r="G16">
            <v>4.5138888888888893E-3</v>
          </cell>
          <cell r="H16">
            <v>6.8703703703703704E-3</v>
          </cell>
          <cell r="I16">
            <v>9.3078703703703709E-3</v>
          </cell>
          <cell r="J16">
            <v>1.1725694444444447E-2</v>
          </cell>
          <cell r="K16">
            <v>1.4143518518518519E-2</v>
          </cell>
          <cell r="L16">
            <v>1.6540509259259258E-2</v>
          </cell>
          <cell r="M16">
            <v>29</v>
          </cell>
        </row>
        <row r="17">
          <cell r="B17" t="str">
            <v>Чугунов Иван</v>
          </cell>
          <cell r="C17" t="str">
            <v>MarSport Club / Подо</v>
          </cell>
          <cell r="D17">
            <v>426</v>
          </cell>
          <cell r="E17">
            <v>1990</v>
          </cell>
          <cell r="F17">
            <v>2.236111111111111E-3</v>
          </cell>
          <cell r="G17">
            <v>4.6064814814814814E-3</v>
          </cell>
          <cell r="H17">
            <v>6.9560185185185185E-3</v>
          </cell>
          <cell r="I17">
            <v>9.3368055555555548E-3</v>
          </cell>
          <cell r="J17">
            <v>1.1763888888888891E-2</v>
          </cell>
          <cell r="K17">
            <v>1.4160879629629629E-2</v>
          </cell>
          <cell r="L17">
            <v>1.6554398148148148E-2</v>
          </cell>
          <cell r="M17">
            <v>27</v>
          </cell>
        </row>
        <row r="18">
          <cell r="B18" t="str">
            <v>Курлович Сергей</v>
          </cell>
          <cell r="C18" t="str">
            <v>Москва</v>
          </cell>
          <cell r="D18">
            <v>439</v>
          </cell>
          <cell r="E18">
            <v>1985</v>
          </cell>
          <cell r="F18">
            <v>2.2395833333333334E-3</v>
          </cell>
          <cell r="G18">
            <v>4.4629629629629628E-3</v>
          </cell>
          <cell r="H18">
            <v>7.0162037037037042E-3</v>
          </cell>
          <cell r="I18">
            <v>9.4247685185185181E-3</v>
          </cell>
          <cell r="J18">
            <v>1.1851851851851851E-2</v>
          </cell>
          <cell r="K18">
            <v>1.4260416666666666E-2</v>
          </cell>
          <cell r="L18">
            <v>1.6644675925925927E-2</v>
          </cell>
          <cell r="M18">
            <v>26</v>
          </cell>
        </row>
        <row r="19">
          <cell r="B19" t="str">
            <v>Малков Николай</v>
          </cell>
          <cell r="C19" t="str">
            <v>ПыхТим</v>
          </cell>
          <cell r="D19">
            <v>438</v>
          </cell>
          <cell r="E19">
            <v>1983</v>
          </cell>
          <cell r="F19">
            <v>2.2546296296296294E-3</v>
          </cell>
          <cell r="G19">
            <v>4.611111111111111E-3</v>
          </cell>
          <cell r="H19">
            <v>7.0046296296296289E-3</v>
          </cell>
          <cell r="I19">
            <v>9.4097222222222238E-3</v>
          </cell>
          <cell r="J19">
            <v>1.1811342592592594E-2</v>
          </cell>
          <cell r="K19">
            <v>1.4249999999999999E-2</v>
          </cell>
          <cell r="L19">
            <v>1.6668981481481483E-2</v>
          </cell>
          <cell r="M19">
            <v>25</v>
          </cell>
        </row>
        <row r="20">
          <cell r="B20" t="str">
            <v>Моисеев Тимофей</v>
          </cell>
          <cell r="C20" t="str">
            <v>МГУ</v>
          </cell>
          <cell r="D20">
            <v>431</v>
          </cell>
          <cell r="E20">
            <v>1996</v>
          </cell>
          <cell r="F20">
            <v>2.2523148148148146E-3</v>
          </cell>
          <cell r="G20">
            <v>4.6979166666666662E-3</v>
          </cell>
          <cell r="H20">
            <v>7.084490740740741E-3</v>
          </cell>
          <cell r="I20">
            <v>9.6145833333333344E-3</v>
          </cell>
          <cell r="J20">
            <v>1.2111111111111112E-2</v>
          </cell>
          <cell r="K20">
            <v>1.4634259259259258E-2</v>
          </cell>
          <cell r="L20">
            <v>1.7069444444444443E-2</v>
          </cell>
          <cell r="M20">
            <v>24</v>
          </cell>
        </row>
        <row r="21">
          <cell r="B21" t="str">
            <v>Царев Сергей</v>
          </cell>
          <cell r="C21" t="str">
            <v>Подольск</v>
          </cell>
          <cell r="D21">
            <v>443</v>
          </cell>
          <cell r="E21">
            <v>1990</v>
          </cell>
          <cell r="F21">
            <v>2.2696759259259263E-3</v>
          </cell>
          <cell r="G21">
            <v>4.6874999999999998E-3</v>
          </cell>
          <cell r="H21">
            <v>7.145833333333333E-3</v>
          </cell>
          <cell r="I21">
            <v>9.6377314814814815E-3</v>
          </cell>
          <cell r="J21">
            <v>1.2168981481481482E-2</v>
          </cell>
          <cell r="K21">
            <v>1.4673611111111109E-2</v>
          </cell>
          <cell r="L21">
            <v>1.7077546296296296E-2</v>
          </cell>
          <cell r="M21">
            <v>23</v>
          </cell>
        </row>
        <row r="22">
          <cell r="B22" t="str">
            <v>Ефремов Алексей</v>
          </cell>
          <cell r="C22" t="str">
            <v>ГСОБ "Лесная"</v>
          </cell>
          <cell r="D22">
            <v>441</v>
          </cell>
          <cell r="E22">
            <v>1982</v>
          </cell>
          <cell r="F22">
            <v>2.3194444444444443E-3</v>
          </cell>
          <cell r="G22">
            <v>4.8032407407407407E-3</v>
          </cell>
          <cell r="H22">
            <v>7.3842592592592597E-3</v>
          </cell>
          <cell r="I22">
            <v>9.9166666666666656E-3</v>
          </cell>
          <cell r="J22">
            <v>1.252314814814815E-2</v>
          </cell>
          <cell r="K22">
            <v>1.5061342592592591E-2</v>
          </cell>
          <cell r="L22">
            <v>1.7586805555555553E-2</v>
          </cell>
          <cell r="M22">
            <v>22</v>
          </cell>
        </row>
        <row r="23">
          <cell r="B23" t="str">
            <v>Конышев Дмитрий</v>
          </cell>
          <cell r="C23" t="str">
            <v>Мокрый асфальт</v>
          </cell>
          <cell r="D23">
            <v>442</v>
          </cell>
          <cell r="E23">
            <v>1989</v>
          </cell>
          <cell r="F23">
            <v>2.460648148148148E-3</v>
          </cell>
          <cell r="G23">
            <v>5.1886574074074075E-3</v>
          </cell>
          <cell r="H23">
            <v>7.9074074074074064E-3</v>
          </cell>
          <cell r="I23">
            <v>1.0633101851851852E-2</v>
          </cell>
          <cell r="J23">
            <v>1.3344907407407408E-2</v>
          </cell>
          <cell r="K23">
            <v>1.6129629629629629E-2</v>
          </cell>
          <cell r="L23">
            <v>1.8856481481481481E-2</v>
          </cell>
          <cell r="M23">
            <v>21</v>
          </cell>
        </row>
        <row r="24">
          <cell r="B24" t="str">
            <v>Шишов Владимир</v>
          </cell>
          <cell r="C24" t="str">
            <v>U SKATE</v>
          </cell>
          <cell r="D24">
            <v>425</v>
          </cell>
          <cell r="E24">
            <v>1988</v>
          </cell>
          <cell r="F24">
            <v>2.4189814814814816E-3</v>
          </cell>
          <cell r="G24">
            <v>5.0300925925925921E-3</v>
          </cell>
          <cell r="H24">
            <v>7.828703703703704E-3</v>
          </cell>
          <cell r="I24">
            <v>1.0651620370370369E-2</v>
          </cell>
          <cell r="J24">
            <v>1.3538194444444445E-2</v>
          </cell>
          <cell r="K24">
            <v>1.6398148148148148E-2</v>
          </cell>
          <cell r="L24">
            <v>1.9313657407407408E-2</v>
          </cell>
          <cell r="M24" t="str">
            <v>-</v>
          </cell>
        </row>
        <row r="25">
          <cell r="B25" t="str">
            <v>Тугай Василий</v>
          </cell>
          <cell r="C25" t="str">
            <v>U SKATE</v>
          </cell>
          <cell r="D25">
            <v>444</v>
          </cell>
          <cell r="E25">
            <v>1980</v>
          </cell>
          <cell r="F25">
            <v>2.5358796296296297E-3</v>
          </cell>
          <cell r="G25">
            <v>5.3379629629629636E-3</v>
          </cell>
          <cell r="H25">
            <v>8.2384259259259251E-3</v>
          </cell>
          <cell r="I25">
            <v>1.120949074074074E-2</v>
          </cell>
          <cell r="J25">
            <v>1.4094907407407408E-2</v>
          </cell>
          <cell r="K25">
            <v>1.7038194444444443E-2</v>
          </cell>
          <cell r="L25">
            <v>1.9896990740740739E-2</v>
          </cell>
          <cell r="M25" t="str">
            <v>-</v>
          </cell>
        </row>
        <row r="26">
          <cell r="B26" t="str">
            <v>Цыпленков Константин</v>
          </cell>
          <cell r="C26" t="str">
            <v>Москва</v>
          </cell>
          <cell r="D26">
            <v>427</v>
          </cell>
          <cell r="E26">
            <v>1981</v>
          </cell>
          <cell r="F26">
            <v>2.6817129629629634E-3</v>
          </cell>
          <cell r="G26">
            <v>5.5879629629629638E-3</v>
          </cell>
          <cell r="H26">
            <v>8.5092592592592598E-3</v>
          </cell>
          <cell r="I26">
            <v>1.1465277777777777E-2</v>
          </cell>
          <cell r="J26">
            <v>1.4348379629629628E-2</v>
          </cell>
          <cell r="K26">
            <v>1.7332175925925924E-2</v>
          </cell>
          <cell r="L26">
            <v>2.0175925925925927E-2</v>
          </cell>
          <cell r="M26">
            <v>20</v>
          </cell>
        </row>
        <row r="27">
          <cell r="B27" t="str">
            <v>Шишкин Алексей</v>
          </cell>
          <cell r="C27" t="str">
            <v>АК "Сибирь" Домодедо</v>
          </cell>
          <cell r="D27">
            <v>435</v>
          </cell>
          <cell r="E27">
            <v>1980</v>
          </cell>
          <cell r="F27">
            <v>2.670138888888889E-3</v>
          </cell>
          <cell r="G27">
            <v>5.5682870370370374E-3</v>
          </cell>
          <cell r="H27">
            <v>8.4976851851851845E-3</v>
          </cell>
          <cell r="I27">
            <v>1.1446759259259261E-2</v>
          </cell>
          <cell r="J27">
            <v>1.4438657407407409E-2</v>
          </cell>
          <cell r="K27">
            <v>1.7284722222222222E-2</v>
          </cell>
          <cell r="L27">
            <v>2.0187500000000001E-2</v>
          </cell>
          <cell r="M27">
            <v>19</v>
          </cell>
        </row>
        <row r="28">
          <cell r="B28" t="str">
            <v>Ручейков Андрей</v>
          </cell>
          <cell r="C28" t="str">
            <v>U SKATE</v>
          </cell>
          <cell r="D28">
            <v>429</v>
          </cell>
          <cell r="E28">
            <v>1983</v>
          </cell>
          <cell r="F28">
            <v>2.7858796296296295E-3</v>
          </cell>
          <cell r="G28">
            <v>6.030092592592593E-3</v>
          </cell>
          <cell r="H28">
            <v>9.2731481481481484E-3</v>
          </cell>
          <cell r="I28">
            <v>1.2494212962962964E-2</v>
          </cell>
          <cell r="J28">
            <v>1.5817129629629629E-2</v>
          </cell>
          <cell r="K28">
            <v>1.9035879629629628E-2</v>
          </cell>
          <cell r="L28">
            <v>2.2177083333333333E-2</v>
          </cell>
          <cell r="M28" t="str">
            <v>-</v>
          </cell>
        </row>
        <row r="29">
          <cell r="B29" t="str">
            <v>Горелов Андрей</v>
          </cell>
          <cell r="C29" t="str">
            <v>Зеленоград</v>
          </cell>
          <cell r="D29">
            <v>430</v>
          </cell>
          <cell r="E29">
            <v>1977</v>
          </cell>
          <cell r="F29">
            <v>2.7569444444444442E-3</v>
          </cell>
          <cell r="G29">
            <v>6.0081018518518521E-3</v>
          </cell>
          <cell r="H29">
            <v>9.2916666666666668E-3</v>
          </cell>
          <cell r="I29">
            <v>1.2564814814814815E-2</v>
          </cell>
          <cell r="J29">
            <v>1.5932870370370372E-2</v>
          </cell>
          <cell r="K29">
            <v>1.9148148148148147E-2</v>
          </cell>
          <cell r="L29">
            <v>2.2343749999999999E-2</v>
          </cell>
          <cell r="M29">
            <v>18</v>
          </cell>
        </row>
        <row r="33">
          <cell r="B33" t="str">
            <v>Ямбаев Илья</v>
          </cell>
          <cell r="C33" t="str">
            <v>Солнечногорск, клуб</v>
          </cell>
          <cell r="D33">
            <v>402</v>
          </cell>
          <cell r="E33">
            <v>1975</v>
          </cell>
          <cell r="F33">
            <v>2.2962962962962963E-3</v>
          </cell>
          <cell r="G33">
            <v>4.7071759259259263E-3</v>
          </cell>
          <cell r="H33">
            <v>7.1215277777777787E-3</v>
          </cell>
          <cell r="I33">
            <v>9.5578703703703711E-3</v>
          </cell>
          <cell r="J33">
            <v>1.1967592592592592E-2</v>
          </cell>
          <cell r="K33">
            <v>1.4407407407407409E-2</v>
          </cell>
          <cell r="L33">
            <v>1.712962962962963E-2</v>
          </cell>
          <cell r="M33">
            <v>33</v>
          </cell>
        </row>
        <row r="34">
          <cell r="B34" t="str">
            <v>Машинистов Сергей</v>
          </cell>
          <cell r="C34" t="str">
            <v>Рязань</v>
          </cell>
          <cell r="D34">
            <v>393</v>
          </cell>
          <cell r="E34">
            <v>1968</v>
          </cell>
          <cell r="F34">
            <v>2.2719907407407407E-3</v>
          </cell>
          <cell r="G34">
            <v>4.7071759259259263E-3</v>
          </cell>
          <cell r="H34">
            <v>7.1666666666666675E-3</v>
          </cell>
          <cell r="I34">
            <v>9.7719907407407408E-3</v>
          </cell>
          <cell r="J34">
            <v>1.2218749999999999E-2</v>
          </cell>
          <cell r="K34">
            <v>1.475810185185185E-2</v>
          </cell>
          <cell r="L34">
            <v>1.7266203703703704E-2</v>
          </cell>
          <cell r="M34">
            <v>31</v>
          </cell>
        </row>
        <row r="35">
          <cell r="B35" t="str">
            <v>Комлев Юрий</v>
          </cell>
          <cell r="C35" t="str">
            <v>Triskirun.ru Химки</v>
          </cell>
          <cell r="D35">
            <v>391</v>
          </cell>
          <cell r="E35">
            <v>1967</v>
          </cell>
          <cell r="F35">
            <v>2.3749999999999999E-3</v>
          </cell>
          <cell r="G35">
            <v>4.8923611111111112E-3</v>
          </cell>
          <cell r="H35">
            <v>7.4050925925925925E-3</v>
          </cell>
          <cell r="I35">
            <v>9.9479166666666657E-3</v>
          </cell>
          <cell r="J35">
            <v>1.2469907407407409E-2</v>
          </cell>
          <cell r="K35">
            <v>1.492361111111111E-2</v>
          </cell>
          <cell r="L35">
            <v>1.7447916666666667E-2</v>
          </cell>
          <cell r="M35">
            <v>29</v>
          </cell>
        </row>
        <row r="36">
          <cell r="B36" t="str">
            <v>Щепеткин Алексей</v>
          </cell>
          <cell r="C36" t="str">
            <v>triskirun.ru/Москва</v>
          </cell>
          <cell r="D36">
            <v>401</v>
          </cell>
          <cell r="E36">
            <v>1968</v>
          </cell>
          <cell r="F36">
            <v>2.2280092592592594E-3</v>
          </cell>
          <cell r="G36">
            <v>4.6145833333333325E-3</v>
          </cell>
          <cell r="H36">
            <v>7.1319444444444442E-3</v>
          </cell>
          <cell r="I36">
            <v>9.7465277777777776E-3</v>
          </cell>
          <cell r="J36">
            <v>1.2387731481481484E-2</v>
          </cell>
          <cell r="K36">
            <v>1.5002314814814814E-2</v>
          </cell>
          <cell r="L36">
            <v>1.7515046296296296E-2</v>
          </cell>
          <cell r="M36">
            <v>27</v>
          </cell>
        </row>
        <row r="37">
          <cell r="B37" t="str">
            <v>Ендовицкий Влас</v>
          </cell>
          <cell r="C37" t="str">
            <v>Лыжный сервис ТОКО</v>
          </cell>
          <cell r="D37">
            <v>386</v>
          </cell>
          <cell r="E37">
            <v>1970</v>
          </cell>
          <cell r="F37">
            <v>2.2916666666666667E-3</v>
          </cell>
          <cell r="G37">
            <v>4.7696759259259263E-3</v>
          </cell>
          <cell r="H37">
            <v>7.3206018518518516E-3</v>
          </cell>
          <cell r="I37">
            <v>9.9085648148148145E-3</v>
          </cell>
          <cell r="J37">
            <v>1.2469907407407409E-2</v>
          </cell>
          <cell r="K37">
            <v>1.5109953703703704E-2</v>
          </cell>
          <cell r="L37">
            <v>1.7600694444444443E-2</v>
          </cell>
          <cell r="M37">
            <v>26</v>
          </cell>
        </row>
        <row r="38">
          <cell r="B38" t="str">
            <v>Есаков Сергей</v>
          </cell>
          <cell r="C38" t="str">
            <v>СК Посейдон</v>
          </cell>
          <cell r="D38">
            <v>404</v>
          </cell>
          <cell r="E38">
            <v>1967</v>
          </cell>
          <cell r="F38">
            <v>2.3472222222222223E-3</v>
          </cell>
          <cell r="G38">
            <v>4.8773148148148144E-3</v>
          </cell>
          <cell r="H38">
            <v>7.4282407407407413E-3</v>
          </cell>
          <cell r="I38">
            <v>9.9884259259259266E-3</v>
          </cell>
          <cell r="J38">
            <v>1.2583333333333334E-2</v>
          </cell>
          <cell r="K38">
            <v>1.5175925925925924E-2</v>
          </cell>
          <cell r="L38">
            <v>1.7657407407407406E-2</v>
          </cell>
          <cell r="M38">
            <v>25</v>
          </cell>
        </row>
        <row r="39">
          <cell r="B39" t="str">
            <v>Акимов Андрей</v>
          </cell>
          <cell r="C39" t="str">
            <v>Лотос</v>
          </cell>
          <cell r="D39">
            <v>381</v>
          </cell>
          <cell r="E39">
            <v>1970</v>
          </cell>
          <cell r="F39">
            <v>2.4004629629629627E-3</v>
          </cell>
          <cell r="G39">
            <v>4.9699074074074073E-3</v>
          </cell>
          <cell r="H39">
            <v>7.5601851851851845E-3</v>
          </cell>
          <cell r="I39">
            <v>1.0159722222222223E-2</v>
          </cell>
          <cell r="J39">
            <v>1.275462962962963E-2</v>
          </cell>
          <cell r="K39">
            <v>1.5326388888888889E-2</v>
          </cell>
          <cell r="L39">
            <v>1.7854166666666667E-2</v>
          </cell>
          <cell r="M39">
            <v>24</v>
          </cell>
        </row>
        <row r="40">
          <cell r="B40" t="str">
            <v>Шмидт Александр</v>
          </cell>
          <cell r="C40" t="str">
            <v>Лотос</v>
          </cell>
          <cell r="D40">
            <v>400</v>
          </cell>
          <cell r="E40">
            <v>1972</v>
          </cell>
          <cell r="F40">
            <v>2.2858796296296295E-3</v>
          </cell>
          <cell r="G40">
            <v>4.743055555555555E-3</v>
          </cell>
          <cell r="H40">
            <v>7.3344907407407412E-3</v>
          </cell>
          <cell r="I40">
            <v>9.9548611111111122E-3</v>
          </cell>
          <cell r="J40">
            <v>1.2670138888888891E-2</v>
          </cell>
          <cell r="K40">
            <v>1.5355324074074075E-2</v>
          </cell>
          <cell r="L40">
            <v>1.7868055555555557E-2</v>
          </cell>
          <cell r="M40">
            <v>23</v>
          </cell>
        </row>
        <row r="41">
          <cell r="B41" t="str">
            <v>Иванов Александр</v>
          </cell>
          <cell r="C41" t="str">
            <v>Москва</v>
          </cell>
          <cell r="D41">
            <v>390</v>
          </cell>
          <cell r="E41">
            <v>1972</v>
          </cell>
          <cell r="F41">
            <v>2.3680555555555555E-3</v>
          </cell>
          <cell r="G41">
            <v>4.9143518518518512E-3</v>
          </cell>
          <cell r="H41">
            <v>7.5277777777777782E-3</v>
          </cell>
          <cell r="I41">
            <v>1.0164351851851851E-2</v>
          </cell>
          <cell r="J41">
            <v>1.2810185185185183E-2</v>
          </cell>
          <cell r="K41">
            <v>1.5391203703703704E-2</v>
          </cell>
          <cell r="L41">
            <v>1.8039351851851852E-2</v>
          </cell>
          <cell r="M41">
            <v>22</v>
          </cell>
        </row>
        <row r="42">
          <cell r="B42" t="str">
            <v>Аникин Александр</v>
          </cell>
          <cell r="C42" t="str">
            <v>СК Лось Москва</v>
          </cell>
          <cell r="D42">
            <v>382</v>
          </cell>
          <cell r="E42">
            <v>1968</v>
          </cell>
          <cell r="F42">
            <v>2.4513888888888888E-3</v>
          </cell>
          <cell r="G42">
            <v>5.1342592592592594E-3</v>
          </cell>
          <cell r="H42">
            <v>7.7037037037037048E-3</v>
          </cell>
          <cell r="I42">
            <v>1.0317129629629629E-2</v>
          </cell>
          <cell r="J42">
            <v>1.2951388888888887E-2</v>
          </cell>
          <cell r="K42">
            <v>1.558101851851852E-2</v>
          </cell>
          <cell r="L42">
            <v>1.816550925925926E-2</v>
          </cell>
          <cell r="M42">
            <v>21</v>
          </cell>
        </row>
        <row r="43">
          <cell r="B43" t="str">
            <v>Шавеко Денис</v>
          </cell>
          <cell r="C43" t="str">
            <v>Купавна</v>
          </cell>
          <cell r="D43">
            <v>399</v>
          </cell>
          <cell r="E43">
            <v>1974</v>
          </cell>
          <cell r="F43">
            <v>2.3807870370370367E-3</v>
          </cell>
          <cell r="G43">
            <v>4.9965277777777777E-3</v>
          </cell>
          <cell r="H43">
            <v>7.6504629629629631E-3</v>
          </cell>
          <cell r="I43">
            <v>1.0309027777777778E-2</v>
          </cell>
          <cell r="J43">
            <v>1.3021990740740738E-2</v>
          </cell>
          <cell r="K43">
            <v>1.5746527777777779E-2</v>
          </cell>
          <cell r="L43">
            <v>1.8223379629629631E-2</v>
          </cell>
          <cell r="M43">
            <v>20</v>
          </cell>
        </row>
        <row r="44">
          <cell r="B44" t="str">
            <v>Журавлев Денис</v>
          </cell>
          <cell r="C44" t="str">
            <v>ФЛГБ Зеленоград</v>
          </cell>
          <cell r="D44">
            <v>388</v>
          </cell>
          <cell r="E44">
            <v>1970</v>
          </cell>
          <cell r="F44">
            <v>2.3819444444444448E-3</v>
          </cell>
          <cell r="G44">
            <v>5.0601851851851858E-3</v>
          </cell>
          <cell r="H44">
            <v>7.7407407407407399E-3</v>
          </cell>
          <cell r="I44">
            <v>1.0399305555555556E-2</v>
          </cell>
          <cell r="J44">
            <v>1.3086805555555555E-2</v>
          </cell>
          <cell r="K44">
            <v>1.577546296296296E-2</v>
          </cell>
          <cell r="L44">
            <v>1.8435185185185186E-2</v>
          </cell>
          <cell r="M44">
            <v>19</v>
          </cell>
        </row>
        <row r="45">
          <cell r="B45" t="str">
            <v>Есаков Игорь</v>
          </cell>
          <cell r="C45" t="str">
            <v>СК "Посейдон"</v>
          </cell>
          <cell r="D45">
            <v>387</v>
          </cell>
          <cell r="E45">
            <v>1969</v>
          </cell>
          <cell r="F45">
            <v>2.4375E-3</v>
          </cell>
          <cell r="G45">
            <v>5.1284722222222226E-3</v>
          </cell>
          <cell r="H45">
            <v>7.873842592592592E-3</v>
          </cell>
          <cell r="I45">
            <v>1.0605324074074074E-2</v>
          </cell>
          <cell r="J45">
            <v>1.3291666666666667E-2</v>
          </cell>
          <cell r="K45">
            <v>1.5988425925925927E-2</v>
          </cell>
          <cell r="L45">
            <v>1.862037037037037E-2</v>
          </cell>
          <cell r="M45">
            <v>18</v>
          </cell>
        </row>
        <row r="46">
          <cell r="B46" t="str">
            <v>Буренков Игорь</v>
          </cell>
          <cell r="C46" t="str">
            <v>СШ 93 на Можайке</v>
          </cell>
          <cell r="D46">
            <v>383</v>
          </cell>
          <cell r="E46">
            <v>1974</v>
          </cell>
          <cell r="F46">
            <v>2.5590277777777777E-3</v>
          </cell>
          <cell r="G46">
            <v>5.2500000000000003E-3</v>
          </cell>
          <cell r="H46">
            <v>7.951388888888888E-3</v>
          </cell>
          <cell r="I46">
            <v>1.0697916666666666E-2</v>
          </cell>
          <cell r="J46">
            <v>1.3402777777777777E-2</v>
          </cell>
          <cell r="K46">
            <v>1.6082175925925927E-2</v>
          </cell>
          <cell r="L46">
            <v>1.8766203703703705E-2</v>
          </cell>
          <cell r="M46">
            <v>17</v>
          </cell>
        </row>
        <row r="47">
          <cell r="B47" t="str">
            <v>Ганушкин Олег</v>
          </cell>
          <cell r="C47" t="str">
            <v>Братцево</v>
          </cell>
          <cell r="D47">
            <v>385</v>
          </cell>
          <cell r="E47">
            <v>1972</v>
          </cell>
          <cell r="F47">
            <v>2.5509259259259257E-3</v>
          </cell>
          <cell r="G47">
            <v>5.1990740740740738E-3</v>
          </cell>
          <cell r="H47">
            <v>7.8680555555555552E-3</v>
          </cell>
          <cell r="I47">
            <v>1.0643518518518517E-2</v>
          </cell>
          <cell r="J47">
            <v>1.342361111111111E-2</v>
          </cell>
          <cell r="K47">
            <v>1.6216435185185184E-2</v>
          </cell>
          <cell r="L47">
            <v>1.8878472222222224E-2</v>
          </cell>
          <cell r="M47">
            <v>16</v>
          </cell>
        </row>
        <row r="48">
          <cell r="B48" t="str">
            <v>Литвинов Евгений</v>
          </cell>
          <cell r="C48" t="str">
            <v>Point Fitnes Club</v>
          </cell>
          <cell r="D48">
            <v>392</v>
          </cell>
          <cell r="E48">
            <v>1968</v>
          </cell>
          <cell r="F48">
            <v>2.5034722222222225E-3</v>
          </cell>
          <cell r="G48">
            <v>5.2152777777777779E-3</v>
          </cell>
          <cell r="H48">
            <v>8.0590277777777778E-3</v>
          </cell>
          <cell r="I48">
            <v>1.0891203703703703E-2</v>
          </cell>
          <cell r="J48">
            <v>1.3741898148148149E-2</v>
          </cell>
          <cell r="K48">
            <v>1.6479166666666666E-2</v>
          </cell>
          <cell r="L48">
            <v>1.9353009259259261E-2</v>
          </cell>
          <cell r="M48">
            <v>15</v>
          </cell>
        </row>
        <row r="49">
          <cell r="B49" t="str">
            <v>Шкляров Михаил</v>
          </cell>
          <cell r="C49" t="str">
            <v>U SKATE</v>
          </cell>
          <cell r="D49">
            <v>403</v>
          </cell>
          <cell r="E49">
            <v>1963</v>
          </cell>
          <cell r="F49">
            <v>2.4027777777777776E-3</v>
          </cell>
          <cell r="G49">
            <v>5.1990740740740738E-3</v>
          </cell>
          <cell r="H49">
            <v>7.9837962962962961E-3</v>
          </cell>
          <cell r="I49">
            <v>1.0805555555555556E-2</v>
          </cell>
          <cell r="J49">
            <v>1.3709490740740743E-2</v>
          </cell>
          <cell r="K49">
            <v>1.6589120370370369E-2</v>
          </cell>
          <cell r="L49">
            <v>1.9512731481481482E-2</v>
          </cell>
          <cell r="M49" t="str">
            <v>-</v>
          </cell>
        </row>
        <row r="50">
          <cell r="B50" t="str">
            <v>Смольянинов Андрей</v>
          </cell>
          <cell r="C50" t="str">
            <v>Братцево</v>
          </cell>
          <cell r="D50">
            <v>396</v>
          </cell>
          <cell r="E50">
            <v>1972</v>
          </cell>
          <cell r="F50">
            <v>2.5694444444444445E-3</v>
          </cell>
          <cell r="G50">
            <v>5.4189814814814821E-3</v>
          </cell>
          <cell r="H50">
            <v>8.1018518518518514E-3</v>
          </cell>
          <cell r="I50">
            <v>1.0937500000000001E-2</v>
          </cell>
          <cell r="J50">
            <v>1.3840277777777778E-2</v>
          </cell>
          <cell r="K50">
            <v>1.6750000000000001E-2</v>
          </cell>
          <cell r="L50">
            <v>1.9538194444444445E-2</v>
          </cell>
          <cell r="M50">
            <v>14</v>
          </cell>
        </row>
        <row r="51">
          <cell r="B51" t="str">
            <v>Быков Евгений</v>
          </cell>
          <cell r="C51" t="str">
            <v>лично</v>
          </cell>
          <cell r="D51">
            <v>384</v>
          </cell>
          <cell r="E51">
            <v>1970</v>
          </cell>
          <cell r="F51">
            <v>2.6111111111111109E-3</v>
          </cell>
          <cell r="G51">
            <v>5.4895833333333333E-3</v>
          </cell>
          <cell r="H51">
            <v>8.3888888888888884E-3</v>
          </cell>
          <cell r="I51">
            <v>1.1428240740740741E-2</v>
          </cell>
          <cell r="J51">
            <v>1.4440972222222223E-2</v>
          </cell>
          <cell r="K51">
            <v>1.7428240740740741E-2</v>
          </cell>
          <cell r="L51">
            <v>2.0387731481481482E-2</v>
          </cell>
          <cell r="M51">
            <v>13</v>
          </cell>
        </row>
        <row r="52">
          <cell r="B52" t="str">
            <v>Зябрев Сергей</v>
          </cell>
          <cell r="C52" t="str">
            <v>Москва</v>
          </cell>
          <cell r="D52">
            <v>389</v>
          </cell>
          <cell r="E52">
            <v>1974</v>
          </cell>
          <cell r="F52">
            <v>2.7557870370370371E-3</v>
          </cell>
          <cell r="G52">
            <v>5.8113425925925936E-3</v>
          </cell>
          <cell r="H52">
            <v>8.8263888888888888E-3</v>
          </cell>
          <cell r="I52">
            <v>1.1877314814814813E-2</v>
          </cell>
          <cell r="J52">
            <v>1.4965277777777779E-2</v>
          </cell>
          <cell r="K52">
            <v>1.8004629629629631E-2</v>
          </cell>
          <cell r="L52">
            <v>2.1006944444444443E-2</v>
          </cell>
          <cell r="M52">
            <v>12</v>
          </cell>
        </row>
        <row r="53">
          <cell r="B53" t="str">
            <v>Сурнакин Антон</v>
          </cell>
          <cell r="C53" t="str">
            <v>BML</v>
          </cell>
          <cell r="D53">
            <v>397</v>
          </cell>
          <cell r="E53">
            <v>1972</v>
          </cell>
          <cell r="F53">
            <v>2.7395833333333335E-3</v>
          </cell>
          <cell r="G53">
            <v>5.7326388888888887E-3</v>
          </cell>
          <cell r="H53">
            <v>8.6898148148148151E-3</v>
          </cell>
          <cell r="I53">
            <v>1.1834490740740743E-2</v>
          </cell>
          <cell r="J53">
            <v>1.4954861111111111E-2</v>
          </cell>
          <cell r="K53">
            <v>1.8101851851851852E-2</v>
          </cell>
          <cell r="L53">
            <v>2.1204861111111112E-2</v>
          </cell>
          <cell r="M53">
            <v>11</v>
          </cell>
        </row>
        <row r="57">
          <cell r="B57" t="str">
            <v>Марюков Сергей</v>
          </cell>
          <cell r="C57" t="str">
            <v>Редкино</v>
          </cell>
          <cell r="D57">
            <v>349</v>
          </cell>
          <cell r="E57">
            <v>1961</v>
          </cell>
          <cell r="F57">
            <v>2.2870370370370371E-3</v>
          </cell>
          <cell r="G57">
            <v>4.8402777777777775E-3</v>
          </cell>
          <cell r="H57">
            <v>7.4097222222222229E-3</v>
          </cell>
          <cell r="I57">
            <v>9.990740740740741E-3</v>
          </cell>
          <cell r="J57">
            <v>1.255787037037037E-2</v>
          </cell>
          <cell r="K57">
            <v>33</v>
          </cell>
        </row>
        <row r="58">
          <cell r="B58" t="str">
            <v>Воробьев Виктор</v>
          </cell>
          <cell r="C58" t="str">
            <v>Рязань</v>
          </cell>
          <cell r="D58">
            <v>341</v>
          </cell>
          <cell r="E58">
            <v>1963</v>
          </cell>
          <cell r="F58">
            <v>2.391203703703704E-3</v>
          </cell>
          <cell r="G58">
            <v>4.9050925925925928E-3</v>
          </cell>
          <cell r="H58">
            <v>7.4930555555555549E-3</v>
          </cell>
          <cell r="I58">
            <v>1.0040509259259259E-2</v>
          </cell>
          <cell r="J58">
            <v>1.2562499999999999E-2</v>
          </cell>
          <cell r="K58">
            <v>31</v>
          </cell>
        </row>
        <row r="59">
          <cell r="B59" t="str">
            <v>Кондрашов Андрей</v>
          </cell>
          <cell r="C59" t="str">
            <v>Манжосов-Клуб</v>
          </cell>
          <cell r="D59">
            <v>347</v>
          </cell>
          <cell r="E59">
            <v>1959</v>
          </cell>
          <cell r="F59">
            <v>2.3865740740740739E-3</v>
          </cell>
          <cell r="G59">
            <v>4.9918981481481481E-3</v>
          </cell>
          <cell r="H59">
            <v>7.5995370370370366E-3</v>
          </cell>
          <cell r="I59">
            <v>1.0162037037037037E-2</v>
          </cell>
          <cell r="J59">
            <v>1.2785879629629628E-2</v>
          </cell>
          <cell r="K59">
            <v>29</v>
          </cell>
        </row>
        <row r="60">
          <cell r="B60" t="str">
            <v>Королев Владимир</v>
          </cell>
          <cell r="C60" t="str">
            <v>Волкуша/Жуковский</v>
          </cell>
          <cell r="D60">
            <v>348</v>
          </cell>
          <cell r="E60">
            <v>1965</v>
          </cell>
          <cell r="F60">
            <v>2.4050925925925928E-3</v>
          </cell>
          <cell r="G60">
            <v>5.0578703703703706E-3</v>
          </cell>
          <cell r="H60">
            <v>7.6122685185185182E-3</v>
          </cell>
          <cell r="I60">
            <v>1.0181712962962964E-2</v>
          </cell>
          <cell r="J60">
            <v>1.282175925925926E-2</v>
          </cell>
          <cell r="K60">
            <v>27</v>
          </cell>
        </row>
        <row r="61">
          <cell r="B61" t="str">
            <v>Ильвовский Алексей</v>
          </cell>
          <cell r="C61" t="str">
            <v>Альфа-битца</v>
          </cell>
          <cell r="D61">
            <v>345</v>
          </cell>
          <cell r="E61">
            <v>1962</v>
          </cell>
          <cell r="F61">
            <v>2.4432870370370372E-3</v>
          </cell>
          <cell r="G61">
            <v>5.0706018518518522E-3</v>
          </cell>
          <cell r="H61">
            <v>7.6006944444444446E-3</v>
          </cell>
          <cell r="I61">
            <v>1.0215277777777778E-2</v>
          </cell>
          <cell r="J61">
            <v>1.2825231481481481E-2</v>
          </cell>
          <cell r="K61">
            <v>26</v>
          </cell>
        </row>
        <row r="62">
          <cell r="B62" t="str">
            <v>Незванов Юрий</v>
          </cell>
          <cell r="C62" t="str">
            <v>Л.к.Арена, г.Сергиев</v>
          </cell>
          <cell r="D62">
            <v>352</v>
          </cell>
          <cell r="E62">
            <v>1962</v>
          </cell>
          <cell r="F62">
            <v>2.4282407407407408E-3</v>
          </cell>
          <cell r="G62">
            <v>4.9988425925925921E-3</v>
          </cell>
          <cell r="H62">
            <v>7.6365740740740734E-3</v>
          </cell>
          <cell r="I62">
            <v>1.0284722222222223E-2</v>
          </cell>
          <cell r="J62">
            <v>1.2854166666666668E-2</v>
          </cell>
          <cell r="K62">
            <v>25</v>
          </cell>
        </row>
        <row r="63">
          <cell r="B63" t="str">
            <v>Соловьев Андрей</v>
          </cell>
          <cell r="C63" t="str">
            <v>Солнечногорск</v>
          </cell>
          <cell r="D63">
            <v>354</v>
          </cell>
          <cell r="E63">
            <v>1965</v>
          </cell>
          <cell r="F63">
            <v>2.5694444444444445E-3</v>
          </cell>
          <cell r="G63">
            <v>5.1712962962962962E-3</v>
          </cell>
          <cell r="H63">
            <v>7.7499999999999999E-3</v>
          </cell>
          <cell r="I63">
            <v>1.0636574074074074E-2</v>
          </cell>
          <cell r="J63">
            <v>1.3541666666666667E-2</v>
          </cell>
          <cell r="K63">
            <v>24</v>
          </cell>
        </row>
        <row r="64">
          <cell r="B64" t="str">
            <v>Дроздов Владимир</v>
          </cell>
          <cell r="C64" t="str">
            <v>Наро-Фоминск</v>
          </cell>
          <cell r="D64">
            <v>357</v>
          </cell>
          <cell r="E64">
            <v>1957</v>
          </cell>
          <cell r="F64">
            <v>2.5729166666666665E-3</v>
          </cell>
          <cell r="G64">
            <v>5.3530092592592587E-3</v>
          </cell>
          <cell r="H64">
            <v>8.1319444444444451E-3</v>
          </cell>
          <cell r="I64">
            <v>1.0872685185185185E-2</v>
          </cell>
          <cell r="J64">
            <v>1.359375E-2</v>
          </cell>
          <cell r="K64">
            <v>23</v>
          </cell>
        </row>
        <row r="65">
          <cell r="B65" t="str">
            <v>Гришин Юрий</v>
          </cell>
          <cell r="C65" t="str">
            <v>Москва</v>
          </cell>
          <cell r="D65">
            <v>342</v>
          </cell>
          <cell r="E65">
            <v>1963</v>
          </cell>
          <cell r="F65">
            <v>2.5300925925925929E-3</v>
          </cell>
          <cell r="G65">
            <v>5.3275462962962964E-3</v>
          </cell>
          <cell r="H65">
            <v>8.1516203703703698E-3</v>
          </cell>
          <cell r="I65">
            <v>1.1013888888888887E-2</v>
          </cell>
          <cell r="J65">
            <v>1.3837962962962962E-2</v>
          </cell>
          <cell r="K65">
            <v>22</v>
          </cell>
        </row>
        <row r="66">
          <cell r="B66" t="str">
            <v>Стародубов Сергей</v>
          </cell>
          <cell r="C66" t="str">
            <v>Рыцари Истины</v>
          </cell>
          <cell r="D66">
            <v>355</v>
          </cell>
          <cell r="E66">
            <v>1962</v>
          </cell>
          <cell r="F66">
            <v>2.7696759259259259E-3</v>
          </cell>
          <cell r="G66">
            <v>5.6805555555555559E-3</v>
          </cell>
          <cell r="H66">
            <v>8.6145833333333335E-3</v>
          </cell>
          <cell r="I66">
            <v>1.1555555555555555E-2</v>
          </cell>
          <cell r="J66">
            <v>1.4491898148148148E-2</v>
          </cell>
          <cell r="K66">
            <v>21</v>
          </cell>
        </row>
        <row r="67">
          <cell r="B67" t="str">
            <v>Зайцев Валерий</v>
          </cell>
          <cell r="C67" t="str">
            <v>лично</v>
          </cell>
          <cell r="D67">
            <v>343</v>
          </cell>
          <cell r="E67">
            <v>1966</v>
          </cell>
          <cell r="F67">
            <v>2.8425925925925927E-3</v>
          </cell>
          <cell r="G67">
            <v>6.061342592592593E-3</v>
          </cell>
          <cell r="H67">
            <v>9.3541666666666669E-3</v>
          </cell>
          <cell r="I67">
            <v>1.279861111111111E-2</v>
          </cell>
          <cell r="J67">
            <v>1.6126157407407408E-2</v>
          </cell>
          <cell r="K67">
            <v>20</v>
          </cell>
        </row>
        <row r="71">
          <cell r="B71" t="str">
            <v>Воронин Константин</v>
          </cell>
          <cell r="C71" t="str">
            <v>BRIKO-MAPLUS</v>
          </cell>
          <cell r="D71">
            <v>308</v>
          </cell>
          <cell r="E71">
            <v>1956</v>
          </cell>
          <cell r="F71">
            <v>2.5462962962962961E-3</v>
          </cell>
          <cell r="G71">
            <v>5.3136574074074067E-3</v>
          </cell>
          <cell r="H71">
            <v>8.0925925925925939E-3</v>
          </cell>
          <cell r="I71">
            <v>1.0923611111111111E-2</v>
          </cell>
          <cell r="J71">
            <v>1.3759259259259258E-2</v>
          </cell>
          <cell r="K71">
            <v>33</v>
          </cell>
        </row>
        <row r="72">
          <cell r="B72" t="str">
            <v>Кузякин Александр</v>
          </cell>
          <cell r="C72" t="str">
            <v>ГСОБ "Лесная"</v>
          </cell>
          <cell r="D72">
            <v>305</v>
          </cell>
          <cell r="E72">
            <v>1955</v>
          </cell>
          <cell r="F72">
            <v>2.5115740740740741E-3</v>
          </cell>
          <cell r="G72">
            <v>5.3379629629629636E-3</v>
          </cell>
          <cell r="H72">
            <v>8.1388888888888882E-3</v>
          </cell>
          <cell r="I72">
            <v>1.0983796296296297E-2</v>
          </cell>
          <cell r="J72">
            <v>1.3809027777777779E-2</v>
          </cell>
          <cell r="K72">
            <v>31</v>
          </cell>
        </row>
        <row r="73">
          <cell r="B73" t="str">
            <v>Михаровский Владимир</v>
          </cell>
          <cell r="C73" t="str">
            <v>лично</v>
          </cell>
          <cell r="D73">
            <v>303</v>
          </cell>
          <cell r="E73">
            <v>1956</v>
          </cell>
          <cell r="F73">
            <v>2.5601851851851849E-3</v>
          </cell>
          <cell r="G73">
            <v>5.3634259259259269E-3</v>
          </cell>
          <cell r="H73">
            <v>8.2152777777777779E-3</v>
          </cell>
          <cell r="I73">
            <v>1.106712962962963E-2</v>
          </cell>
          <cell r="J73">
            <v>1.387384259259259E-2</v>
          </cell>
          <cell r="K73">
            <v>29</v>
          </cell>
        </row>
        <row r="74">
          <cell r="B74" t="str">
            <v>Морев Виктор</v>
          </cell>
          <cell r="C74" t="str">
            <v>Москва</v>
          </cell>
          <cell r="D74">
            <v>309</v>
          </cell>
          <cell r="E74">
            <v>1956</v>
          </cell>
          <cell r="F74">
            <v>2.6018518518518517E-3</v>
          </cell>
          <cell r="G74">
            <v>5.4490740740740741E-3</v>
          </cell>
          <cell r="H74">
            <v>8.3148148148148148E-3</v>
          </cell>
          <cell r="I74">
            <v>1.1131944444444444E-2</v>
          </cell>
          <cell r="J74">
            <v>1.3901620370370371E-2</v>
          </cell>
          <cell r="K74">
            <v>27</v>
          </cell>
        </row>
        <row r="75">
          <cell r="B75" t="str">
            <v>Абакумов Виктор</v>
          </cell>
          <cell r="C75" t="str">
            <v>Москва</v>
          </cell>
          <cell r="D75">
            <v>302</v>
          </cell>
          <cell r="E75">
            <v>1950</v>
          </cell>
          <cell r="F75">
            <v>2.6979166666666666E-3</v>
          </cell>
          <cell r="G75">
            <v>5.574074074074075E-3</v>
          </cell>
          <cell r="H75">
            <v>8.4479166666666661E-3</v>
          </cell>
          <cell r="I75">
            <v>1.1302083333333332E-2</v>
          </cell>
          <cell r="J75">
            <v>1.4160879629629629E-2</v>
          </cell>
          <cell r="K75">
            <v>26</v>
          </cell>
        </row>
        <row r="76">
          <cell r="B76" t="str">
            <v>Гавердовский Александр</v>
          </cell>
          <cell r="C76" t="str">
            <v>клуб ветеранов г.Ряз</v>
          </cell>
          <cell r="D76">
            <v>306</v>
          </cell>
          <cell r="E76">
            <v>1952</v>
          </cell>
          <cell r="F76">
            <v>2.7789351851851851E-3</v>
          </cell>
          <cell r="G76">
            <v>5.6724537037037039E-3</v>
          </cell>
          <cell r="H76">
            <v>8.6226851851851846E-3</v>
          </cell>
          <cell r="I76">
            <v>1.1657407407407406E-2</v>
          </cell>
          <cell r="J76">
            <v>1.4450231481481481E-2</v>
          </cell>
          <cell r="K76">
            <v>25</v>
          </cell>
        </row>
        <row r="77">
          <cell r="B77" t="str">
            <v>Носов Владимир</v>
          </cell>
          <cell r="C77" t="str">
            <v>Солнечногорск</v>
          </cell>
          <cell r="D77">
            <v>307</v>
          </cell>
          <cell r="E77">
            <v>1948</v>
          </cell>
          <cell r="F77">
            <v>2.8032407407407411E-3</v>
          </cell>
          <cell r="G77">
            <v>5.7997685185185192E-3</v>
          </cell>
          <cell r="H77">
            <v>8.819444444444444E-3</v>
          </cell>
          <cell r="I77">
            <v>1.1835648148148149E-2</v>
          </cell>
          <cell r="J77">
            <v>1.4777777777777779E-2</v>
          </cell>
          <cell r="K77">
            <v>24</v>
          </cell>
        </row>
        <row r="78">
          <cell r="B78" t="str">
            <v>Кирст Николай</v>
          </cell>
          <cell r="C78" t="str">
            <v>Солнечногорск</v>
          </cell>
          <cell r="D78">
            <v>304</v>
          </cell>
          <cell r="E78">
            <v>1956</v>
          </cell>
          <cell r="F78">
            <v>2.8206018518518519E-3</v>
          </cell>
          <cell r="G78">
            <v>5.9988425925925929E-3</v>
          </cell>
          <cell r="H78">
            <v>9.239583333333334E-3</v>
          </cell>
          <cell r="I78">
            <v>1.2688657407407407E-2</v>
          </cell>
          <cell r="J78">
            <v>1.5859953703703706E-2</v>
          </cell>
          <cell r="K78">
            <v>23</v>
          </cell>
        </row>
        <row r="79">
          <cell r="B79" t="str">
            <v>Зарецкий Александр</v>
          </cell>
          <cell r="C79" t="str">
            <v>клуб Манжосов</v>
          </cell>
          <cell r="D79">
            <v>301</v>
          </cell>
          <cell r="E79">
            <v>1947</v>
          </cell>
          <cell r="F79">
            <v>2.9930555555555557E-3</v>
          </cell>
          <cell r="G79">
            <v>6.175925925925925E-3</v>
          </cell>
          <cell r="H79">
            <v>9.4120370370370365E-3</v>
          </cell>
          <cell r="I79">
            <v>1.2674768518518518E-2</v>
          </cell>
          <cell r="J79">
            <v>1.5907407407407408E-2</v>
          </cell>
          <cell r="K79">
            <v>22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4">
          <cell r="B14" t="str">
            <v>Безгин Илья</v>
          </cell>
          <cell r="C14" t="str">
            <v>"ГСОБ ""Лесная"" / Т</v>
          </cell>
          <cell r="D14">
            <v>367</v>
          </cell>
          <cell r="E14">
            <v>1995</v>
          </cell>
          <cell r="F14">
            <v>2.9653935185185189E-2</v>
          </cell>
          <cell r="G14" t="str">
            <v>5+5+3</v>
          </cell>
          <cell r="H14">
            <v>2.9503472222222219E-2</v>
          </cell>
          <cell r="I14">
            <v>33</v>
          </cell>
        </row>
        <row r="15">
          <cell r="B15" t="str">
            <v>Ячков Сергей</v>
          </cell>
          <cell r="C15" t="str">
            <v>Волкуша / Раменское</v>
          </cell>
          <cell r="D15">
            <v>364</v>
          </cell>
          <cell r="E15">
            <v>1991</v>
          </cell>
          <cell r="F15">
            <v>2.9650462962962962E-2</v>
          </cell>
          <cell r="G15" t="str">
            <v>3+3+5</v>
          </cell>
          <cell r="H15">
            <v>2.9534722222222223E-2</v>
          </cell>
          <cell r="I15">
            <v>31</v>
          </cell>
        </row>
        <row r="16">
          <cell r="B16" t="str">
            <v>Краснов Андрей</v>
          </cell>
          <cell r="C16" t="str">
            <v>МГУ</v>
          </cell>
          <cell r="D16">
            <v>372</v>
          </cell>
          <cell r="E16">
            <v>1984</v>
          </cell>
          <cell r="F16">
            <v>2.9688657407407407E-2</v>
          </cell>
          <cell r="G16" t="str">
            <v>0+2+1</v>
          </cell>
          <cell r="H16">
            <v>2.9653935185185189E-2</v>
          </cell>
          <cell r="I16">
            <v>29</v>
          </cell>
        </row>
        <row r="17">
          <cell r="B17" t="str">
            <v>Царев Сергей</v>
          </cell>
          <cell r="C17" t="str">
            <v>Подольск</v>
          </cell>
          <cell r="D17">
            <v>360</v>
          </cell>
          <cell r="E17">
            <v>1990</v>
          </cell>
          <cell r="F17">
            <v>2.968287037037037E-2</v>
          </cell>
          <cell r="G17" t="str">
            <v>0+0+2</v>
          </cell>
          <cell r="H17">
            <v>2.9659722222222223E-2</v>
          </cell>
          <cell r="I17">
            <v>27</v>
          </cell>
        </row>
        <row r="18">
          <cell r="B18" t="str">
            <v>Самарский Дмитрий</v>
          </cell>
          <cell r="C18" t="str">
            <v>STR-trener Рязань</v>
          </cell>
          <cell r="D18">
            <v>351</v>
          </cell>
          <cell r="E18">
            <v>1985</v>
          </cell>
          <cell r="F18">
            <v>2.9693287037037039E-2</v>
          </cell>
          <cell r="G18" t="str">
            <v>1+0+0</v>
          </cell>
          <cell r="H18">
            <v>2.9681712962962962E-2</v>
          </cell>
          <cell r="I18">
            <v>26</v>
          </cell>
        </row>
        <row r="19">
          <cell r="B19" t="str">
            <v>Ефремов Алексей</v>
          </cell>
          <cell r="C19" t="str">
            <v>ГСОБ Лесная/Троицк</v>
          </cell>
          <cell r="D19">
            <v>358</v>
          </cell>
          <cell r="E19">
            <v>1982</v>
          </cell>
          <cell r="F19">
            <v>2.9708333333333333E-2</v>
          </cell>
          <cell r="G19" t="str">
            <v>2+0+0</v>
          </cell>
          <cell r="H19">
            <v>2.9685185185185189E-2</v>
          </cell>
          <cell r="I19">
            <v>25</v>
          </cell>
        </row>
        <row r="20">
          <cell r="B20" t="str">
            <v>Исаев Алексей</v>
          </cell>
          <cell r="C20" t="str">
            <v>МЧС России</v>
          </cell>
          <cell r="D20">
            <v>373</v>
          </cell>
          <cell r="E20">
            <v>1989</v>
          </cell>
          <cell r="F20">
            <v>2.97025462962963E-2</v>
          </cell>
          <cell r="G20" t="str">
            <v>0+1+0</v>
          </cell>
          <cell r="H20">
            <v>2.9690972222222223E-2</v>
          </cell>
          <cell r="I20">
            <v>24</v>
          </cell>
        </row>
        <row r="21">
          <cell r="B21" t="str">
            <v>Чернов Станислав</v>
          </cell>
          <cell r="C21" t="str">
            <v>ROLLERLINE</v>
          </cell>
          <cell r="D21">
            <v>362</v>
          </cell>
          <cell r="E21">
            <v>1980</v>
          </cell>
          <cell r="F21">
            <v>3.1725694444444445E-2</v>
          </cell>
          <cell r="G21" t="str">
            <v>-</v>
          </cell>
          <cell r="H21">
            <v>3.1725694444444445E-2</v>
          </cell>
          <cell r="I21" t="str">
            <v>-</v>
          </cell>
        </row>
        <row r="22">
          <cell r="B22" t="str">
            <v>Барбашин Александр</v>
          </cell>
          <cell r="C22" t="str">
            <v>VolkushaBulls</v>
          </cell>
          <cell r="D22">
            <v>356</v>
          </cell>
          <cell r="E22">
            <v>1985</v>
          </cell>
          <cell r="F22">
            <v>3.2539351851851854E-2</v>
          </cell>
          <cell r="G22" t="str">
            <v>-</v>
          </cell>
          <cell r="H22">
            <v>3.2539351851851854E-2</v>
          </cell>
          <cell r="I22">
            <v>23</v>
          </cell>
        </row>
        <row r="23">
          <cell r="B23" t="str">
            <v>Милютин Игорь</v>
          </cell>
          <cell r="C23" t="str">
            <v>ГЗВВЦ</v>
          </cell>
          <cell r="D23">
            <v>366</v>
          </cell>
          <cell r="E23">
            <v>1977</v>
          </cell>
          <cell r="F23">
            <v>3.2652777777777781E-2</v>
          </cell>
          <cell r="G23" t="str">
            <v>-</v>
          </cell>
          <cell r="H23">
            <v>3.2652777777777781E-2</v>
          </cell>
          <cell r="I23" t="str">
            <v>-</v>
          </cell>
        </row>
        <row r="24">
          <cell r="B24" t="str">
            <v>Дедков Михаил</v>
          </cell>
          <cell r="C24" t="str">
            <v>Chukedov ski team</v>
          </cell>
          <cell r="D24">
            <v>354</v>
          </cell>
          <cell r="E24">
            <v>1996</v>
          </cell>
          <cell r="F24">
            <v>3.3416666666666664E-2</v>
          </cell>
          <cell r="G24" t="str">
            <v>-</v>
          </cell>
          <cell r="H24">
            <v>3.3416666666666664E-2</v>
          </cell>
          <cell r="I24">
            <v>22</v>
          </cell>
        </row>
        <row r="25">
          <cell r="B25" t="str">
            <v>Гончаров Даниил</v>
          </cell>
          <cell r="C25" t="str">
            <v>Вороново</v>
          </cell>
          <cell r="D25">
            <v>355</v>
          </cell>
          <cell r="E25">
            <v>1980</v>
          </cell>
          <cell r="F25">
            <v>3.3761574074074076E-2</v>
          </cell>
          <cell r="G25" t="str">
            <v>-</v>
          </cell>
          <cell r="H25">
            <v>3.3761574074074076E-2</v>
          </cell>
          <cell r="I25">
            <v>21</v>
          </cell>
        </row>
        <row r="26">
          <cell r="B26" t="str">
            <v>Цыпленков Константин</v>
          </cell>
          <cell r="C26" t="str">
            <v>г. Москва</v>
          </cell>
          <cell r="D26">
            <v>361</v>
          </cell>
          <cell r="E26">
            <v>1981</v>
          </cell>
          <cell r="F26">
            <v>3.5929398148148148E-2</v>
          </cell>
          <cell r="G26" t="str">
            <v>-</v>
          </cell>
          <cell r="H26">
            <v>3.5929398148148148E-2</v>
          </cell>
          <cell r="I26">
            <v>20</v>
          </cell>
        </row>
        <row r="27">
          <cell r="B27" t="str">
            <v>Шишалов Денис</v>
          </cell>
          <cell r="C27" t="str">
            <v>Краснознаменск</v>
          </cell>
          <cell r="D27">
            <v>363</v>
          </cell>
          <cell r="E27">
            <v>1981</v>
          </cell>
          <cell r="F27">
            <v>3.9534722222222221E-2</v>
          </cell>
          <cell r="G27" t="str">
            <v>-</v>
          </cell>
          <cell r="H27">
            <v>3.9534722222222221E-2</v>
          </cell>
          <cell r="I27" t="str">
            <v>-</v>
          </cell>
        </row>
        <row r="28">
          <cell r="B28" t="str">
            <v>Ермолаев Илья</v>
          </cell>
          <cell r="C28" t="str">
            <v>ГКБ 15 им. О. М. Фил</v>
          </cell>
          <cell r="D28">
            <v>353</v>
          </cell>
          <cell r="E28">
            <v>1986</v>
          </cell>
          <cell r="F28">
            <v>4.0965277777777781E-2</v>
          </cell>
          <cell r="G28" t="str">
            <v>-</v>
          </cell>
          <cell r="H28">
            <v>4.0965277777777781E-2</v>
          </cell>
          <cell r="I28" t="str">
            <v>-</v>
          </cell>
        </row>
        <row r="29">
          <cell r="B29" t="str">
            <v>Кошелев Алексей</v>
          </cell>
          <cell r="C29" t="str">
            <v>АБСТ/Москва</v>
          </cell>
          <cell r="D29">
            <v>359</v>
          </cell>
          <cell r="E29">
            <v>1983</v>
          </cell>
          <cell r="F29">
            <v>4.5666666666666668E-2</v>
          </cell>
          <cell r="G29" t="str">
            <v>-</v>
          </cell>
          <cell r="H29">
            <v>4.5666666666666668E-2</v>
          </cell>
          <cell r="I29">
            <v>19</v>
          </cell>
        </row>
        <row r="30">
          <cell r="B30" t="str">
            <v>Клюквин Дмитрий</v>
          </cell>
          <cell r="C30" t="str">
            <v>ABST Троицк</v>
          </cell>
          <cell r="D30">
            <v>365</v>
          </cell>
          <cell r="E30">
            <v>1988</v>
          </cell>
          <cell r="H30" t="str">
            <v>не фин.</v>
          </cell>
          <cell r="I30" t="str">
            <v>-</v>
          </cell>
        </row>
        <row r="34">
          <cell r="B34" t="str">
            <v>Щепёткин Алексей</v>
          </cell>
          <cell r="C34" t="str">
            <v>triskirun.ru  Москва</v>
          </cell>
          <cell r="D34">
            <v>419</v>
          </cell>
          <cell r="E34">
            <v>1968</v>
          </cell>
          <cell r="F34">
            <v>3.0046296296296297E-2</v>
          </cell>
          <cell r="G34" t="str">
            <v>5+5+5</v>
          </cell>
          <cell r="H34">
            <v>2.9872685185185183E-2</v>
          </cell>
          <cell r="I34">
            <v>33</v>
          </cell>
        </row>
        <row r="35">
          <cell r="B35" t="str">
            <v>Митин Дмитрий</v>
          </cell>
          <cell r="C35" t="str">
            <v>Русская кожа</v>
          </cell>
          <cell r="D35">
            <v>409</v>
          </cell>
          <cell r="E35">
            <v>1973</v>
          </cell>
          <cell r="F35">
            <v>3.01087962962963E-2</v>
          </cell>
          <cell r="G35" t="str">
            <v>3+3+3</v>
          </cell>
          <cell r="H35">
            <v>3.0004629629629628E-2</v>
          </cell>
          <cell r="I35">
            <v>31</v>
          </cell>
        </row>
        <row r="36">
          <cell r="B36" t="str">
            <v>Машинистов Сергей</v>
          </cell>
          <cell r="C36" t="str">
            <v>Рязань</v>
          </cell>
          <cell r="D36">
            <v>422</v>
          </cell>
          <cell r="E36">
            <v>1968</v>
          </cell>
          <cell r="F36">
            <v>3.0146990740740742E-2</v>
          </cell>
          <cell r="G36" t="str">
            <v>0+2+2</v>
          </cell>
          <cell r="H36">
            <v>3.010069444444444E-2</v>
          </cell>
          <cell r="I36">
            <v>29</v>
          </cell>
        </row>
        <row r="37">
          <cell r="B37" t="str">
            <v>Ильичев Эдуард</v>
          </cell>
          <cell r="C37" t="str">
            <v>лыжный клуб Выксы</v>
          </cell>
          <cell r="D37">
            <v>402</v>
          </cell>
          <cell r="E37">
            <v>1968</v>
          </cell>
          <cell r="F37">
            <v>3.0755787037037036E-2</v>
          </cell>
          <cell r="G37" t="str">
            <v>1+1+1</v>
          </cell>
          <cell r="H37">
            <v>3.0721064814814819E-2</v>
          </cell>
          <cell r="I37">
            <v>27</v>
          </cell>
        </row>
        <row r="38">
          <cell r="B38" t="str">
            <v>Ендовицкий Влас</v>
          </cell>
          <cell r="C38" t="str">
            <v>Лыжный сервис ТОКО</v>
          </cell>
          <cell r="D38">
            <v>406</v>
          </cell>
          <cell r="E38">
            <v>1970</v>
          </cell>
          <cell r="F38">
            <v>3.0942129629629628E-2</v>
          </cell>
          <cell r="G38" t="str">
            <v>-</v>
          </cell>
          <cell r="H38">
            <v>3.0942129629629628E-2</v>
          </cell>
          <cell r="I38">
            <v>26</v>
          </cell>
        </row>
        <row r="39">
          <cell r="B39" t="str">
            <v>Стыркин Михаил</v>
          </cell>
          <cell r="C39" t="str">
            <v>Мокрый асфальт</v>
          </cell>
          <cell r="D39">
            <v>416</v>
          </cell>
          <cell r="E39">
            <v>1972</v>
          </cell>
          <cell r="F39">
            <v>3.1358796296296294E-2</v>
          </cell>
          <cell r="G39" t="str">
            <v>-</v>
          </cell>
          <cell r="H39">
            <v>3.1358796296296294E-2</v>
          </cell>
          <cell r="I39">
            <v>25</v>
          </cell>
        </row>
        <row r="40">
          <cell r="B40" t="str">
            <v>Есаков Сергей</v>
          </cell>
          <cell r="C40" t="str">
            <v>"СК ""Посейдон"""</v>
          </cell>
          <cell r="D40">
            <v>404</v>
          </cell>
          <cell r="E40">
            <v>1967</v>
          </cell>
          <cell r="F40">
            <v>3.1363425925925927E-2</v>
          </cell>
          <cell r="G40" t="str">
            <v>-</v>
          </cell>
          <cell r="H40">
            <v>3.1363425925925927E-2</v>
          </cell>
          <cell r="I40">
            <v>24</v>
          </cell>
        </row>
        <row r="41">
          <cell r="B41" t="str">
            <v>Журавлев Денис</v>
          </cell>
          <cell r="C41" t="str">
            <v>ФЛГБ Зеленоград</v>
          </cell>
          <cell r="D41">
            <v>420</v>
          </cell>
          <cell r="E41">
            <v>1970</v>
          </cell>
          <cell r="F41">
            <v>3.1372685185185191E-2</v>
          </cell>
          <cell r="G41" t="str">
            <v>-</v>
          </cell>
          <cell r="H41">
            <v>3.1372685185185191E-2</v>
          </cell>
          <cell r="I41">
            <v>23</v>
          </cell>
        </row>
        <row r="42">
          <cell r="B42" t="str">
            <v>Литвинов Евгений</v>
          </cell>
          <cell r="C42" t="str">
            <v>KV+Team/ Point Fitne</v>
          </cell>
          <cell r="D42">
            <v>421</v>
          </cell>
          <cell r="E42">
            <v>1968</v>
          </cell>
          <cell r="F42">
            <v>3.1375E-2</v>
          </cell>
          <cell r="G42" t="str">
            <v>-</v>
          </cell>
          <cell r="H42">
            <v>3.1375E-2</v>
          </cell>
          <cell r="I42">
            <v>22</v>
          </cell>
        </row>
        <row r="43">
          <cell r="B43" t="str">
            <v>Есаков Игорь</v>
          </cell>
          <cell r="C43" t="str">
            <v>"СК  ""Посейдон"""</v>
          </cell>
          <cell r="D43">
            <v>405</v>
          </cell>
          <cell r="E43">
            <v>1969</v>
          </cell>
          <cell r="F43">
            <v>3.145138888888889E-2</v>
          </cell>
          <cell r="G43" t="str">
            <v>-</v>
          </cell>
          <cell r="H43">
            <v>3.145138888888889E-2</v>
          </cell>
          <cell r="I43">
            <v>21</v>
          </cell>
        </row>
        <row r="44">
          <cell r="B44" t="str">
            <v>Аникин Александр</v>
          </cell>
          <cell r="C44" t="str">
            <v>"СК ""Лось"""</v>
          </cell>
          <cell r="D44">
            <v>401</v>
          </cell>
          <cell r="E44">
            <v>1968</v>
          </cell>
          <cell r="F44">
            <v>3.2722222222222222E-2</v>
          </cell>
          <cell r="G44" t="str">
            <v>-</v>
          </cell>
          <cell r="H44">
            <v>3.2722222222222222E-2</v>
          </cell>
          <cell r="I44">
            <v>20</v>
          </cell>
        </row>
        <row r="45">
          <cell r="B45" t="str">
            <v>Никитенко Борис</v>
          </cell>
          <cell r="C45" t="str">
            <v>Альфа-Битца</v>
          </cell>
          <cell r="D45">
            <v>412</v>
          </cell>
          <cell r="E45">
            <v>1976</v>
          </cell>
          <cell r="F45">
            <v>3.3814814814814818E-2</v>
          </cell>
          <cell r="G45" t="str">
            <v>-</v>
          </cell>
          <cell r="H45">
            <v>3.3814814814814818E-2</v>
          </cell>
          <cell r="I45">
            <v>19</v>
          </cell>
        </row>
        <row r="46">
          <cell r="B46" t="str">
            <v>Смольянинов Андрей</v>
          </cell>
          <cell r="C46" t="str">
            <v>Братцево</v>
          </cell>
          <cell r="D46">
            <v>415</v>
          </cell>
          <cell r="E46">
            <v>1972</v>
          </cell>
          <cell r="F46">
            <v>3.411458333333333E-2</v>
          </cell>
          <cell r="G46" t="str">
            <v>-</v>
          </cell>
          <cell r="H46">
            <v>3.411458333333333E-2</v>
          </cell>
          <cell r="I46">
            <v>18</v>
          </cell>
        </row>
        <row r="47">
          <cell r="B47" t="str">
            <v>Быков Евгений</v>
          </cell>
          <cell r="C47" t="str">
            <v>Москва</v>
          </cell>
          <cell r="D47">
            <v>410</v>
          </cell>
          <cell r="E47">
            <v>1970</v>
          </cell>
          <cell r="F47">
            <v>3.4158564814814815E-2</v>
          </cell>
          <cell r="G47" t="str">
            <v>-</v>
          </cell>
          <cell r="H47">
            <v>3.4158564814814815E-2</v>
          </cell>
          <cell r="I47">
            <v>17</v>
          </cell>
        </row>
        <row r="48">
          <cell r="B48" t="str">
            <v>Зябрев Сергей</v>
          </cell>
          <cell r="C48" t="str">
            <v>Москва</v>
          </cell>
          <cell r="D48">
            <v>403</v>
          </cell>
          <cell r="E48">
            <v>1974</v>
          </cell>
          <cell r="F48">
            <v>3.4774305555555558E-2</v>
          </cell>
          <cell r="G48" t="str">
            <v>-</v>
          </cell>
          <cell r="H48">
            <v>3.4774305555555558E-2</v>
          </cell>
          <cell r="I48">
            <v>16</v>
          </cell>
        </row>
        <row r="49">
          <cell r="B49" t="str">
            <v>Мелешкин Сергей</v>
          </cell>
          <cell r="C49" t="str">
            <v>СК Ромашково</v>
          </cell>
          <cell r="D49">
            <v>411</v>
          </cell>
          <cell r="E49">
            <v>1976</v>
          </cell>
          <cell r="F49">
            <v>3.491203703703704E-2</v>
          </cell>
          <cell r="G49" t="str">
            <v>-</v>
          </cell>
          <cell r="H49">
            <v>3.491203703703704E-2</v>
          </cell>
          <cell r="I49">
            <v>15</v>
          </cell>
        </row>
        <row r="50">
          <cell r="B50" t="str">
            <v>Саламащенко Сергей</v>
          </cell>
          <cell r="C50" t="str">
            <v>ао нспк</v>
          </cell>
          <cell r="D50">
            <v>414</v>
          </cell>
          <cell r="E50">
            <v>1970</v>
          </cell>
          <cell r="F50">
            <v>3.4965277777777783E-2</v>
          </cell>
          <cell r="G50" t="str">
            <v>-</v>
          </cell>
          <cell r="H50">
            <v>3.4965277777777783E-2</v>
          </cell>
          <cell r="I50">
            <v>14</v>
          </cell>
        </row>
        <row r="51">
          <cell r="B51" t="str">
            <v>Жмаев Олег</v>
          </cell>
          <cell r="C51" t="str">
            <v>"СОБ ""Лесная"", г.</v>
          </cell>
          <cell r="D51">
            <v>413</v>
          </cell>
          <cell r="E51">
            <v>1967</v>
          </cell>
          <cell r="F51">
            <v>3.674074074074074E-2</v>
          </cell>
          <cell r="G51" t="str">
            <v>-</v>
          </cell>
          <cell r="H51">
            <v>3.674074074074074E-2</v>
          </cell>
          <cell r="I51">
            <v>13</v>
          </cell>
        </row>
        <row r="52">
          <cell r="B52" t="str">
            <v>Сурнакин Антон</v>
          </cell>
          <cell r="C52" t="str">
            <v>BML</v>
          </cell>
          <cell r="D52">
            <v>417</v>
          </cell>
          <cell r="E52">
            <v>1972</v>
          </cell>
          <cell r="F52">
            <v>3.7130787037037039E-2</v>
          </cell>
          <cell r="G52" t="str">
            <v>-</v>
          </cell>
          <cell r="H52">
            <v>3.7130787037037039E-2</v>
          </cell>
          <cell r="I52">
            <v>12</v>
          </cell>
        </row>
        <row r="59">
          <cell r="B59" t="str">
            <v>Ильвовский Алексей</v>
          </cell>
          <cell r="C59" t="str">
            <v>Альфа-Битца / Москва</v>
          </cell>
          <cell r="D59">
            <v>461</v>
          </cell>
          <cell r="E59">
            <v>1961</v>
          </cell>
          <cell r="F59">
            <v>3.1932870370370368E-2</v>
          </cell>
          <cell r="G59" t="str">
            <v>5+5+2</v>
          </cell>
          <cell r="H59">
            <v>3.1793981481481479E-2</v>
          </cell>
          <cell r="I59">
            <v>33</v>
          </cell>
        </row>
        <row r="60">
          <cell r="B60" t="str">
            <v>Королев Владимир</v>
          </cell>
          <cell r="C60" t="str">
            <v>Волкуша/Жуковский</v>
          </cell>
          <cell r="D60">
            <v>463</v>
          </cell>
          <cell r="E60">
            <v>1965</v>
          </cell>
          <cell r="F60">
            <v>3.1925925925925927E-2</v>
          </cell>
          <cell r="G60" t="str">
            <v>3+3+5</v>
          </cell>
          <cell r="H60">
            <v>3.1810185185185184E-2</v>
          </cell>
          <cell r="I60">
            <v>31</v>
          </cell>
        </row>
        <row r="61">
          <cell r="B61" t="str">
            <v>Незванов Юрий</v>
          </cell>
          <cell r="C61" t="str">
            <v>Арена</v>
          </cell>
          <cell r="D61">
            <v>464</v>
          </cell>
          <cell r="E61">
            <v>1962</v>
          </cell>
          <cell r="F61">
            <v>3.1929398148148151E-2</v>
          </cell>
          <cell r="G61" t="str">
            <v>1+2+3</v>
          </cell>
          <cell r="H61">
            <v>3.1859953703703703E-2</v>
          </cell>
          <cell r="I61">
            <v>29</v>
          </cell>
        </row>
        <row r="62">
          <cell r="B62" t="str">
            <v>Воробьев Виктор</v>
          </cell>
          <cell r="C62" t="str">
            <v>Рязань</v>
          </cell>
          <cell r="D62">
            <v>459</v>
          </cell>
          <cell r="E62">
            <v>1963</v>
          </cell>
          <cell r="F62">
            <v>3.1932870370370368E-2</v>
          </cell>
          <cell r="G62" t="str">
            <v>2+0+1</v>
          </cell>
          <cell r="H62">
            <v>3.1898148148148148E-2</v>
          </cell>
          <cell r="I62">
            <v>27</v>
          </cell>
        </row>
        <row r="63">
          <cell r="B63" t="str">
            <v>Клинецкий Евгений</v>
          </cell>
          <cell r="C63" t="str">
            <v>Волкуша</v>
          </cell>
          <cell r="D63">
            <v>460</v>
          </cell>
          <cell r="E63">
            <v>1960</v>
          </cell>
          <cell r="F63">
            <v>3.1944444444444449E-2</v>
          </cell>
          <cell r="G63" t="str">
            <v>0+1+0</v>
          </cell>
          <cell r="H63">
            <v>3.1932870370370368E-2</v>
          </cell>
          <cell r="I63">
            <v>26</v>
          </cell>
        </row>
        <row r="64">
          <cell r="B64" t="str">
            <v>Соловьев Андрей</v>
          </cell>
          <cell r="C64" t="str">
            <v>г.Солнечногорск</v>
          </cell>
          <cell r="D64">
            <v>454</v>
          </cell>
          <cell r="E64">
            <v>1965</v>
          </cell>
          <cell r="F64">
            <v>3.1939814814814817E-2</v>
          </cell>
          <cell r="G64" t="str">
            <v>-</v>
          </cell>
          <cell r="H64">
            <v>3.1939814814814817E-2</v>
          </cell>
          <cell r="I64">
            <v>25</v>
          </cell>
        </row>
        <row r="65">
          <cell r="B65" t="str">
            <v>Смирнов Андрей</v>
          </cell>
          <cell r="C65" t="str">
            <v>Краснознаменск</v>
          </cell>
          <cell r="D65">
            <v>455</v>
          </cell>
          <cell r="E65">
            <v>1966</v>
          </cell>
          <cell r="F65">
            <v>3.1949074074074074E-2</v>
          </cell>
          <cell r="G65" t="str">
            <v>-</v>
          </cell>
          <cell r="H65">
            <v>3.1949074074074074E-2</v>
          </cell>
          <cell r="I65">
            <v>24</v>
          </cell>
        </row>
        <row r="66">
          <cell r="B66" t="str">
            <v>Шварц Михаил</v>
          </cell>
          <cell r="C66" t="str">
            <v>Москва</v>
          </cell>
          <cell r="D66">
            <v>458</v>
          </cell>
          <cell r="E66">
            <v>1961</v>
          </cell>
          <cell r="F66">
            <v>3.2594907407407406E-2</v>
          </cell>
          <cell r="G66" t="str">
            <v>-</v>
          </cell>
          <cell r="H66">
            <v>3.2594907407407406E-2</v>
          </cell>
          <cell r="I66">
            <v>23</v>
          </cell>
        </row>
        <row r="67">
          <cell r="B67" t="str">
            <v>Быстров Владимир</v>
          </cell>
          <cell r="C67" t="str">
            <v>лыжный клуб Выксы</v>
          </cell>
          <cell r="D67">
            <v>451</v>
          </cell>
          <cell r="E67">
            <v>1958</v>
          </cell>
          <cell r="F67">
            <v>3.4482638888888889E-2</v>
          </cell>
          <cell r="G67" t="str">
            <v>-</v>
          </cell>
          <cell r="H67">
            <v>3.4482638888888889E-2</v>
          </cell>
          <cell r="I67">
            <v>22</v>
          </cell>
        </row>
        <row r="68">
          <cell r="B68" t="str">
            <v>Хромов Сергей</v>
          </cell>
          <cell r="C68" t="str">
            <v>Экип. Центр Богданов</v>
          </cell>
          <cell r="D68">
            <v>452</v>
          </cell>
          <cell r="E68">
            <v>1959</v>
          </cell>
          <cell r="F68">
            <v>3.4865740740740739E-2</v>
          </cell>
          <cell r="G68" t="str">
            <v>-</v>
          </cell>
          <cell r="H68">
            <v>3.4865740740740739E-2</v>
          </cell>
          <cell r="I68">
            <v>21</v>
          </cell>
        </row>
        <row r="69">
          <cell r="B69" t="str">
            <v>Стародубов Сергей</v>
          </cell>
          <cell r="C69" t="str">
            <v>Рыцари Истины</v>
          </cell>
          <cell r="D69">
            <v>453</v>
          </cell>
          <cell r="E69">
            <v>1962</v>
          </cell>
          <cell r="F69">
            <v>3.6103009259259258E-2</v>
          </cell>
          <cell r="G69" t="str">
            <v>-</v>
          </cell>
          <cell r="H69">
            <v>3.6103009259259258E-2</v>
          </cell>
          <cell r="I69">
            <v>20</v>
          </cell>
        </row>
        <row r="70">
          <cell r="B70" t="str">
            <v>Скрипкин Юрий</v>
          </cell>
          <cell r="C70" t="str">
            <v>VM Ski Team</v>
          </cell>
          <cell r="D70">
            <v>456</v>
          </cell>
          <cell r="E70">
            <v>1962</v>
          </cell>
          <cell r="F70">
            <v>3.64849537037037E-2</v>
          </cell>
          <cell r="G70" t="str">
            <v>-</v>
          </cell>
          <cell r="H70">
            <v>3.64849537037037E-2</v>
          </cell>
          <cell r="I70">
            <v>19</v>
          </cell>
        </row>
        <row r="74">
          <cell r="B74" t="str">
            <v>Кузякин Александр</v>
          </cell>
          <cell r="C74" t="str">
            <v>ГСОБ Лесная. Троицк</v>
          </cell>
          <cell r="D74">
            <v>307</v>
          </cell>
          <cell r="E74">
            <v>1955</v>
          </cell>
          <cell r="F74">
            <v>1.6349537037037037E-2</v>
          </cell>
          <cell r="G74" t="str">
            <v>5+5</v>
          </cell>
          <cell r="H74">
            <v>1.6233796296296295E-2</v>
          </cell>
          <cell r="I74">
            <v>33</v>
          </cell>
        </row>
        <row r="75">
          <cell r="B75" t="str">
            <v>Морев Виктор</v>
          </cell>
          <cell r="C75" t="str">
            <v>Москва</v>
          </cell>
          <cell r="D75">
            <v>302</v>
          </cell>
          <cell r="E75">
            <v>1956</v>
          </cell>
          <cell r="F75">
            <v>1.6354166666666666E-2</v>
          </cell>
          <cell r="G75" t="str">
            <v>3+3</v>
          </cell>
          <cell r="H75">
            <v>1.6284722222222221E-2</v>
          </cell>
          <cell r="I75">
            <v>31</v>
          </cell>
        </row>
        <row r="76">
          <cell r="B76" t="str">
            <v>Гавердовский Александр</v>
          </cell>
          <cell r="C76" t="str">
            <v>Рязань</v>
          </cell>
          <cell r="D76">
            <v>301</v>
          </cell>
          <cell r="E76">
            <v>1952</v>
          </cell>
          <cell r="F76">
            <v>1.6358796296296295E-2</v>
          </cell>
          <cell r="G76" t="str">
            <v>1+2</v>
          </cell>
          <cell r="H76">
            <v>1.6324074074074074E-2</v>
          </cell>
          <cell r="I76">
            <v>29</v>
          </cell>
        </row>
        <row r="77">
          <cell r="B77" t="str">
            <v>Михаровский Владимир</v>
          </cell>
          <cell r="C77" t="str">
            <v>Москва , лично</v>
          </cell>
          <cell r="D77">
            <v>303</v>
          </cell>
          <cell r="E77">
            <v>1956</v>
          </cell>
          <cell r="F77">
            <v>1.6361111111111111E-2</v>
          </cell>
          <cell r="G77" t="str">
            <v>2+1</v>
          </cell>
          <cell r="H77">
            <v>1.632638888888889E-2</v>
          </cell>
          <cell r="I77">
            <v>27</v>
          </cell>
        </row>
        <row r="78">
          <cell r="B78" t="str">
            <v>Кирст Николай</v>
          </cell>
          <cell r="C78" t="str">
            <v>Манжосов</v>
          </cell>
          <cell r="D78">
            <v>306</v>
          </cell>
          <cell r="E78">
            <v>1956</v>
          </cell>
          <cell r="F78">
            <v>1.6430555555555556E-2</v>
          </cell>
          <cell r="G78" t="str">
            <v>-</v>
          </cell>
          <cell r="H78">
            <v>1.6430555555555556E-2</v>
          </cell>
          <cell r="I78">
            <v>26</v>
          </cell>
        </row>
        <row r="79">
          <cell r="B79" t="str">
            <v>Носов Владимир</v>
          </cell>
          <cell r="C79" t="str">
            <v>г, Солнечногорск</v>
          </cell>
          <cell r="D79">
            <v>304</v>
          </cell>
          <cell r="E79">
            <v>1948</v>
          </cell>
          <cell r="F79">
            <v>1.6467592592592593E-2</v>
          </cell>
          <cell r="G79" t="str">
            <v>-</v>
          </cell>
          <cell r="H79">
            <v>1.6467592592592593E-2</v>
          </cell>
          <cell r="I79">
            <v>25</v>
          </cell>
        </row>
        <row r="80">
          <cell r="B80" t="str">
            <v>Зарецкий Александр</v>
          </cell>
          <cell r="C80" t="str">
            <v>клуб Манжосов / Моск</v>
          </cell>
          <cell r="D80">
            <v>308</v>
          </cell>
          <cell r="E80">
            <v>1947</v>
          </cell>
          <cell r="F80">
            <v>1.8445601851851852E-2</v>
          </cell>
          <cell r="G80" t="str">
            <v>-</v>
          </cell>
          <cell r="H80">
            <v>1.8445601851851852E-2</v>
          </cell>
          <cell r="I80">
            <v>24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1">
          <cell r="B21" t="str">
            <v>Безгин Илья</v>
          </cell>
          <cell r="C21" t="str">
            <v>"ГСОБ ""Лесная"""</v>
          </cell>
          <cell r="D21">
            <v>210</v>
          </cell>
          <cell r="E21">
            <v>1995</v>
          </cell>
          <cell r="F21">
            <v>3.6597222222222222E-3</v>
          </cell>
          <cell r="G21">
            <v>7.6921296296296295E-3</v>
          </cell>
          <cell r="H21">
            <v>1.1771990740740743E-2</v>
          </cell>
          <cell r="I21">
            <v>1.5859953703703706E-2</v>
          </cell>
          <cell r="J21">
            <v>33</v>
          </cell>
        </row>
        <row r="22">
          <cell r="B22" t="str">
            <v>Ячков Сергей</v>
          </cell>
          <cell r="C22" t="str">
            <v>Волкуша/Раменское</v>
          </cell>
          <cell r="D22">
            <v>206</v>
          </cell>
          <cell r="E22">
            <v>1991</v>
          </cell>
          <cell r="F22">
            <v>3.8495370370370367E-3</v>
          </cell>
          <cell r="G22">
            <v>7.9062500000000001E-3</v>
          </cell>
          <cell r="H22">
            <v>1.1947916666666664E-2</v>
          </cell>
          <cell r="I22">
            <v>1.5945601851851853E-2</v>
          </cell>
          <cell r="J22">
            <v>31</v>
          </cell>
        </row>
        <row r="23">
          <cell r="B23" t="str">
            <v>Курлович Сергей</v>
          </cell>
          <cell r="C23" t="str">
            <v>Москва</v>
          </cell>
          <cell r="D23">
            <v>208</v>
          </cell>
          <cell r="E23">
            <v>1985</v>
          </cell>
          <cell r="F23">
            <v>3.944444444444444E-3</v>
          </cell>
          <cell r="G23">
            <v>8.1273148148148146E-3</v>
          </cell>
          <cell r="H23">
            <v>1.2328703703703705E-2</v>
          </cell>
          <cell r="I23">
            <v>1.6530092592592593E-2</v>
          </cell>
          <cell r="J23">
            <v>29</v>
          </cell>
        </row>
        <row r="24">
          <cell r="B24" t="str">
            <v>Клюквин Дмитрий</v>
          </cell>
          <cell r="C24" t="str">
            <v>ABST Троицк</v>
          </cell>
          <cell r="D24">
            <v>205</v>
          </cell>
          <cell r="E24">
            <v>1988</v>
          </cell>
          <cell r="F24">
            <v>3.9629629629629633E-3</v>
          </cell>
          <cell r="G24">
            <v>8.1597222222222227E-3</v>
          </cell>
          <cell r="H24">
            <v>1.2439814814814815E-2</v>
          </cell>
          <cell r="I24">
            <v>1.6902777777777777E-2</v>
          </cell>
          <cell r="J24">
            <v>27</v>
          </cell>
        </row>
        <row r="25">
          <cell r="B25" t="str">
            <v>Ефремов Алексей</v>
          </cell>
          <cell r="C25" t="str">
            <v>ГСОБ Лесная / г. Тро</v>
          </cell>
          <cell r="D25">
            <v>209</v>
          </cell>
          <cell r="E25">
            <v>1982</v>
          </cell>
          <cell r="F25">
            <v>4.0277777777777777E-3</v>
          </cell>
          <cell r="G25">
            <v>8.3159722222222229E-3</v>
          </cell>
          <cell r="H25">
            <v>1.2725694444444444E-2</v>
          </cell>
          <cell r="I25">
            <v>1.7094907407407409E-2</v>
          </cell>
          <cell r="J25">
            <v>26</v>
          </cell>
        </row>
        <row r="26">
          <cell r="B26" t="str">
            <v>Пушкарев Алексей</v>
          </cell>
          <cell r="C26" t="str">
            <v>Ватутинки</v>
          </cell>
          <cell r="D26">
            <v>203</v>
          </cell>
          <cell r="E26">
            <v>1980</v>
          </cell>
          <cell r="F26">
            <v>4.4606481481481476E-3</v>
          </cell>
          <cell r="G26">
            <v>9.1400462962962972E-3</v>
          </cell>
          <cell r="H26">
            <v>1.3875E-2</v>
          </cell>
          <cell r="I26">
            <v>1.8605324074074076E-2</v>
          </cell>
          <cell r="J26">
            <v>25</v>
          </cell>
        </row>
        <row r="27">
          <cell r="B27" t="str">
            <v>Толоконников Антон</v>
          </cell>
          <cell r="C27" t="str">
            <v>НИУ ВШЭ</v>
          </cell>
          <cell r="D27">
            <v>204</v>
          </cell>
          <cell r="E27">
            <v>1996</v>
          </cell>
          <cell r="F27">
            <v>4.355324074074074E-3</v>
          </cell>
          <cell r="G27">
            <v>9.0023148148148154E-3</v>
          </cell>
          <cell r="H27">
            <v>1.3800925925925927E-2</v>
          </cell>
          <cell r="I27">
            <v>1.8612268518518518E-2</v>
          </cell>
          <cell r="J27">
            <v>24</v>
          </cell>
        </row>
        <row r="28">
          <cell r="B28" t="str">
            <v>Конышев Дмитрий</v>
          </cell>
          <cell r="C28" t="str">
            <v>Мокрый асфальт</v>
          </cell>
          <cell r="D28">
            <v>207</v>
          </cell>
          <cell r="E28">
            <v>1989</v>
          </cell>
          <cell r="F28">
            <v>4.5949074074074078E-3</v>
          </cell>
          <cell r="G28">
            <v>9.4756944444444446E-3</v>
          </cell>
          <cell r="H28">
            <v>1.4494212962962964E-2</v>
          </cell>
          <cell r="I28">
            <v>1.9521990740740743E-2</v>
          </cell>
          <cell r="J28">
            <v>23</v>
          </cell>
        </row>
        <row r="29">
          <cell r="B29" t="str">
            <v>Абрагимов Сергей</v>
          </cell>
          <cell r="C29" t="str">
            <v>ГСОБ Лесная / г. Тро</v>
          </cell>
          <cell r="D29">
            <v>214</v>
          </cell>
          <cell r="E29">
            <v>1983</v>
          </cell>
          <cell r="F29">
            <v>4.9583333333333328E-3</v>
          </cell>
          <cell r="G29">
            <v>9.8298611111111104E-3</v>
          </cell>
          <cell r="H29">
            <v>1.4751157407407407E-2</v>
          </cell>
          <cell r="I29">
            <v>1.9753472222222224E-2</v>
          </cell>
          <cell r="J29">
            <v>22</v>
          </cell>
        </row>
        <row r="30">
          <cell r="B30" t="str">
            <v>Апаринов Андрей</v>
          </cell>
          <cell r="C30" t="str">
            <v>VMSkiTeam</v>
          </cell>
          <cell r="D30">
            <v>202</v>
          </cell>
          <cell r="E30">
            <v>1980</v>
          </cell>
          <cell r="F30">
            <v>4.9837962962962961E-3</v>
          </cell>
          <cell r="G30">
            <v>1.0246527777777778E-2</v>
          </cell>
          <cell r="H30">
            <v>1.5635416666666669E-2</v>
          </cell>
          <cell r="I30">
            <v>2.1142361111111108E-2</v>
          </cell>
          <cell r="J30">
            <v>21</v>
          </cell>
        </row>
        <row r="40">
          <cell r="B40" t="str">
            <v>Щепёткин Алексей</v>
          </cell>
          <cell r="C40" t="str">
            <v>triskirun.ru  Москва</v>
          </cell>
          <cell r="D40">
            <v>148</v>
          </cell>
          <cell r="E40">
            <v>1968</v>
          </cell>
          <cell r="F40">
            <v>3.99074074074074E-3</v>
          </cell>
          <cell r="G40">
            <v>8.1805555555555555E-3</v>
          </cell>
          <cell r="H40">
            <v>1.2535879629629628E-2</v>
          </cell>
          <cell r="I40">
            <v>1.6891203703703703E-2</v>
          </cell>
          <cell r="J40">
            <v>33</v>
          </cell>
        </row>
        <row r="41">
          <cell r="B41" t="str">
            <v>Ямбаев Илья</v>
          </cell>
          <cell r="C41" t="str">
            <v>Манжосов</v>
          </cell>
          <cell r="D41">
            <v>140</v>
          </cell>
          <cell r="E41">
            <v>1975</v>
          </cell>
          <cell r="F41">
            <v>4.0335648148148153E-3</v>
          </cell>
          <cell r="G41">
            <v>8.3194444444444453E-3</v>
          </cell>
          <cell r="H41">
            <v>1.2616898148148148E-2</v>
          </cell>
          <cell r="I41">
            <v>1.6913194444444443E-2</v>
          </cell>
          <cell r="J41">
            <v>31</v>
          </cell>
        </row>
        <row r="42">
          <cell r="B42" t="str">
            <v>Гусев Алексей</v>
          </cell>
          <cell r="C42" t="str">
            <v>Коломна</v>
          </cell>
          <cell r="D42">
            <v>134</v>
          </cell>
          <cell r="E42">
            <v>1970</v>
          </cell>
          <cell r="F42">
            <v>4.0243055555555553E-3</v>
          </cell>
          <cell r="G42">
            <v>8.1956018518518515E-3</v>
          </cell>
          <cell r="H42">
            <v>1.2599537037037039E-2</v>
          </cell>
          <cell r="I42">
            <v>1.7023148148148145E-2</v>
          </cell>
          <cell r="J42">
            <v>29</v>
          </cell>
        </row>
        <row r="43">
          <cell r="B43" t="str">
            <v>Ендовицкий Влас</v>
          </cell>
          <cell r="C43" t="str">
            <v>Лыжный сервис ТОКО</v>
          </cell>
          <cell r="D43">
            <v>147</v>
          </cell>
          <cell r="E43">
            <v>1970</v>
          </cell>
          <cell r="F43">
            <v>4.1342592592592594E-3</v>
          </cell>
          <cell r="G43">
            <v>8.5347222222222213E-3</v>
          </cell>
          <cell r="H43">
            <v>1.2887731481481481E-2</v>
          </cell>
          <cell r="I43">
            <v>1.7423611111111112E-2</v>
          </cell>
          <cell r="J43">
            <v>27</v>
          </cell>
        </row>
        <row r="44">
          <cell r="B44" t="str">
            <v>Есаков Сергей</v>
          </cell>
          <cell r="C44" t="str">
            <v>"СК ""Посейдон"""</v>
          </cell>
          <cell r="D44">
            <v>146</v>
          </cell>
          <cell r="E44">
            <v>1967</v>
          </cell>
          <cell r="F44">
            <v>4.0902777777777777E-3</v>
          </cell>
          <cell r="G44">
            <v>8.8564814814814808E-3</v>
          </cell>
          <cell r="H44">
            <v>1.3747685185185184E-2</v>
          </cell>
          <cell r="I44">
            <v>1.8653935185185187E-2</v>
          </cell>
          <cell r="J44">
            <v>26</v>
          </cell>
        </row>
        <row r="45">
          <cell r="B45" t="str">
            <v>Есаков Игорь</v>
          </cell>
          <cell r="C45" t="str">
            <v>"СК ""Посейдон"""</v>
          </cell>
          <cell r="D45">
            <v>141</v>
          </cell>
          <cell r="E45">
            <v>1969</v>
          </cell>
          <cell r="F45">
            <v>4.4166666666666668E-3</v>
          </cell>
          <cell r="G45">
            <v>9.1458333333333339E-3</v>
          </cell>
          <cell r="H45">
            <v>1.3935185185185184E-2</v>
          </cell>
          <cell r="I45">
            <v>1.8749999999999999E-2</v>
          </cell>
          <cell r="J45">
            <v>25</v>
          </cell>
        </row>
        <row r="46">
          <cell r="B46" t="str">
            <v>Журавлев Денис</v>
          </cell>
          <cell r="C46" t="str">
            <v>ФЛГБ Зеленоград</v>
          </cell>
          <cell r="D46">
            <v>143</v>
          </cell>
          <cell r="E46">
            <v>1970</v>
          </cell>
          <cell r="F46">
            <v>4.5162037037037037E-3</v>
          </cell>
          <cell r="G46">
            <v>9.3414351851851853E-3</v>
          </cell>
          <cell r="H46">
            <v>1.4204861111111111E-2</v>
          </cell>
          <cell r="I46">
            <v>1.8987268518518518E-2</v>
          </cell>
          <cell r="J46">
            <v>24</v>
          </cell>
        </row>
        <row r="47">
          <cell r="B47" t="str">
            <v>Старков Олег</v>
          </cell>
          <cell r="C47" t="str">
            <v>ABST/ Москва</v>
          </cell>
          <cell r="D47">
            <v>138</v>
          </cell>
          <cell r="E47">
            <v>1970</v>
          </cell>
          <cell r="F47">
            <v>4.394675925925926E-3</v>
          </cell>
          <cell r="G47">
            <v>9.1643518518518523E-3</v>
          </cell>
          <cell r="H47">
            <v>1.4077546296296296E-2</v>
          </cell>
          <cell r="I47">
            <v>1.9149305555555555E-2</v>
          </cell>
          <cell r="J47">
            <v>23</v>
          </cell>
        </row>
        <row r="48">
          <cell r="B48" t="str">
            <v>Никитенко Борис</v>
          </cell>
          <cell r="C48" t="str">
            <v>Альфа Битца</v>
          </cell>
          <cell r="D48">
            <v>142</v>
          </cell>
          <cell r="E48">
            <v>1976</v>
          </cell>
          <cell r="F48">
            <v>4.5300925925925925E-3</v>
          </cell>
          <cell r="G48">
            <v>9.2766203703703708E-3</v>
          </cell>
          <cell r="H48">
            <v>1.4120370370370368E-2</v>
          </cell>
          <cell r="I48">
            <v>1.917361111111111E-2</v>
          </cell>
          <cell r="J48">
            <v>22</v>
          </cell>
        </row>
        <row r="49">
          <cell r="B49" t="str">
            <v>Думкин Алексей</v>
          </cell>
          <cell r="C49" t="str">
            <v>Ватутинки</v>
          </cell>
          <cell r="D49">
            <v>139</v>
          </cell>
          <cell r="E49">
            <v>1975</v>
          </cell>
          <cell r="F49">
            <v>4.5972222222222222E-3</v>
          </cell>
          <cell r="G49">
            <v>9.4074074074074077E-3</v>
          </cell>
          <cell r="H49">
            <v>1.4393518518518519E-2</v>
          </cell>
          <cell r="I49">
            <v>1.9379629629629629E-2</v>
          </cell>
          <cell r="J49">
            <v>21</v>
          </cell>
        </row>
        <row r="50">
          <cell r="B50" t="str">
            <v>Зябрев Сергей</v>
          </cell>
          <cell r="C50" t="str">
            <v>Москва</v>
          </cell>
          <cell r="D50">
            <v>135</v>
          </cell>
          <cell r="E50">
            <v>1974</v>
          </cell>
          <cell r="F50">
            <v>4.9571759259259265E-3</v>
          </cell>
          <cell r="G50">
            <v>1.0159722222222223E-2</v>
          </cell>
          <cell r="H50">
            <v>1.5277777777777777E-2</v>
          </cell>
          <cell r="I50">
            <v>2.0482638888888891E-2</v>
          </cell>
          <cell r="J50">
            <v>20</v>
          </cell>
        </row>
        <row r="51">
          <cell r="B51" t="str">
            <v>Быков Евгений</v>
          </cell>
          <cell r="C51" t="str">
            <v>Лично/Москва</v>
          </cell>
          <cell r="D51">
            <v>132</v>
          </cell>
          <cell r="E51">
            <v>1970</v>
          </cell>
          <cell r="F51">
            <v>4.8298611111111112E-3</v>
          </cell>
          <cell r="G51">
            <v>9.9259259259259266E-3</v>
          </cell>
          <cell r="H51">
            <v>1.5266203703703705E-2</v>
          </cell>
          <cell r="I51">
            <v>2.059837962962963E-2</v>
          </cell>
          <cell r="J51">
            <v>19</v>
          </cell>
        </row>
        <row r="52">
          <cell r="B52" t="str">
            <v>Саламащенко Сергей</v>
          </cell>
          <cell r="C52" t="str">
            <v>АО НСПК</v>
          </cell>
          <cell r="D52">
            <v>145</v>
          </cell>
          <cell r="E52">
            <v>1970</v>
          </cell>
          <cell r="F52">
            <v>4.8159722222222224E-3</v>
          </cell>
          <cell r="G52">
            <v>1.0099537037037037E-2</v>
          </cell>
          <cell r="H52">
            <v>1.5609953703703702E-2</v>
          </cell>
          <cell r="I52">
            <v>2.1181712962962961E-2</v>
          </cell>
          <cell r="J52">
            <v>18</v>
          </cell>
        </row>
        <row r="53">
          <cell r="B53" t="str">
            <v>Сурнакин Антон</v>
          </cell>
          <cell r="C53" t="str">
            <v>BML</v>
          </cell>
          <cell r="D53">
            <v>137</v>
          </cell>
          <cell r="E53">
            <v>1972</v>
          </cell>
          <cell r="F53">
            <v>4.9826388888888889E-3</v>
          </cell>
          <cell r="G53">
            <v>1.0343750000000001E-2</v>
          </cell>
          <cell r="H53">
            <v>1.5849537037037037E-2</v>
          </cell>
          <cell r="I53">
            <v>2.1393518518518517E-2</v>
          </cell>
          <cell r="J53">
            <v>17</v>
          </cell>
        </row>
        <row r="63">
          <cell r="B63" t="str">
            <v>Марюков Сергей</v>
          </cell>
          <cell r="C63" t="str">
            <v>Редкино клб Марафоне</v>
          </cell>
          <cell r="D63">
            <v>76</v>
          </cell>
          <cell r="E63">
            <v>1961</v>
          </cell>
          <cell r="F63">
            <v>4.2824074074074075E-3</v>
          </cell>
          <cell r="G63">
            <v>8.820601851851852E-3</v>
          </cell>
          <cell r="H63">
            <v>1.3506944444444445E-2</v>
          </cell>
          <cell r="I63">
            <v>1.8178240740740741E-2</v>
          </cell>
          <cell r="J63">
            <v>33</v>
          </cell>
        </row>
        <row r="64">
          <cell r="B64" t="str">
            <v>Шварц Михаил</v>
          </cell>
          <cell r="C64" t="str">
            <v>Москва</v>
          </cell>
          <cell r="D64">
            <v>75</v>
          </cell>
          <cell r="E64">
            <v>1961</v>
          </cell>
          <cell r="F64">
            <v>4.5381944444444445E-3</v>
          </cell>
          <cell r="G64">
            <v>9.1828703703703708E-3</v>
          </cell>
          <cell r="H64">
            <v>1.3995370370370368E-2</v>
          </cell>
          <cell r="I64">
            <v>1.8836805555555555E-2</v>
          </cell>
          <cell r="J64">
            <v>31</v>
          </cell>
        </row>
        <row r="65">
          <cell r="B65" t="str">
            <v>Хромов Сергей</v>
          </cell>
          <cell r="C65" t="str">
            <v>Экип. Центр Богданов</v>
          </cell>
          <cell r="D65">
            <v>74</v>
          </cell>
          <cell r="E65">
            <v>1959</v>
          </cell>
          <cell r="F65">
            <v>4.7164351851851855E-3</v>
          </cell>
          <cell r="G65">
            <v>9.510416666666667E-3</v>
          </cell>
          <cell r="H65">
            <v>1.4206018518518519E-2</v>
          </cell>
          <cell r="I65">
            <v>1.886689814814815E-2</v>
          </cell>
          <cell r="J65">
            <v>29</v>
          </cell>
        </row>
        <row r="66">
          <cell r="B66" t="str">
            <v>Клинецкий Евгений</v>
          </cell>
          <cell r="C66" t="str">
            <v>Волкуша/Жуковский</v>
          </cell>
          <cell r="D66">
            <v>73</v>
          </cell>
          <cell r="E66">
            <v>1960</v>
          </cell>
          <cell r="F66">
            <v>4.5023148148148149E-3</v>
          </cell>
          <cell r="G66">
            <v>9.2499999999999995E-3</v>
          </cell>
          <cell r="H66">
            <v>1.4068287037037037E-2</v>
          </cell>
          <cell r="I66">
            <v>1.891550925925926E-2</v>
          </cell>
          <cell r="J66">
            <v>27</v>
          </cell>
        </row>
        <row r="67">
          <cell r="B67" t="str">
            <v>Ильвовский Алексей</v>
          </cell>
          <cell r="C67" t="str">
            <v>Альфа-Битца / Москва</v>
          </cell>
          <cell r="D67">
            <v>77</v>
          </cell>
          <cell r="E67">
            <v>1961</v>
          </cell>
          <cell r="F67">
            <v>4.4953703703703709E-3</v>
          </cell>
          <cell r="G67">
            <v>9.2488425925925915E-3</v>
          </cell>
          <cell r="H67">
            <v>1.4090277777777778E-2</v>
          </cell>
          <cell r="I67">
            <v>1.8925925925925926E-2</v>
          </cell>
          <cell r="J67">
            <v>26</v>
          </cell>
        </row>
        <row r="68">
          <cell r="B68" t="str">
            <v>Смирнов Андрей</v>
          </cell>
          <cell r="C68" t="str">
            <v>Краснознаменск</v>
          </cell>
          <cell r="D68">
            <v>71</v>
          </cell>
          <cell r="E68">
            <v>1966</v>
          </cell>
          <cell r="F68">
            <v>4.4652777777777772E-3</v>
          </cell>
          <cell r="G68">
            <v>9.1782407407407403E-3</v>
          </cell>
          <cell r="H68">
            <v>1.3983796296296298E-2</v>
          </cell>
          <cell r="I68">
            <v>1.8935185185185183E-2</v>
          </cell>
          <cell r="J68">
            <v>25</v>
          </cell>
        </row>
        <row r="69">
          <cell r="B69" t="str">
            <v>Скрипкин Юрий</v>
          </cell>
          <cell r="C69" t="str">
            <v>VM Ski Team / Москва</v>
          </cell>
          <cell r="D69">
            <v>72</v>
          </cell>
          <cell r="E69">
            <v>1962</v>
          </cell>
          <cell r="F69">
            <v>4.8530092592592592E-3</v>
          </cell>
          <cell r="G69">
            <v>9.9120370370370369E-3</v>
          </cell>
          <cell r="H69">
            <v>1.5026620370370369E-2</v>
          </cell>
          <cell r="I69">
            <v>2.0225694444444445E-2</v>
          </cell>
          <cell r="J69">
            <v>24</v>
          </cell>
        </row>
        <row r="70">
          <cell r="B70" t="str">
            <v>Кузнецов Петр</v>
          </cell>
          <cell r="C70" t="str">
            <v>ГСОБ Лесная / г. Тро</v>
          </cell>
          <cell r="D70">
            <v>79</v>
          </cell>
          <cell r="E70">
            <v>1965</v>
          </cell>
          <cell r="F70">
            <v>4.6331018518518518E-3</v>
          </cell>
          <cell r="G70">
            <v>9.8067129629629633E-3</v>
          </cell>
          <cell r="H70">
            <v>1.5144675925925928E-2</v>
          </cell>
          <cell r="I70">
            <v>2.0655092592592593E-2</v>
          </cell>
          <cell r="J70">
            <v>23</v>
          </cell>
        </row>
        <row r="74">
          <cell r="B74" t="str">
            <v>Воронин Константин</v>
          </cell>
          <cell r="C74" t="str">
            <v>briko-maplus</v>
          </cell>
          <cell r="D74">
            <v>5</v>
          </cell>
          <cell r="E74">
            <v>1956</v>
          </cell>
          <cell r="F74">
            <v>4.4212962962962956E-3</v>
          </cell>
          <cell r="G74">
            <v>9.0740740740740729E-3</v>
          </cell>
          <cell r="H74">
            <v>1.383101851851852E-2</v>
          </cell>
          <cell r="I74">
            <v>33</v>
          </cell>
        </row>
        <row r="75">
          <cell r="B75" t="str">
            <v>Кузякин Александр</v>
          </cell>
          <cell r="C75" t="str">
            <v>ГСОБ Лесная, Троицк.</v>
          </cell>
          <cell r="D75">
            <v>9</v>
          </cell>
          <cell r="E75">
            <v>1955</v>
          </cell>
          <cell r="F75">
            <v>4.4629629629629628E-3</v>
          </cell>
          <cell r="G75">
            <v>9.2025462962962972E-3</v>
          </cell>
          <cell r="H75">
            <v>1.4069444444444445E-2</v>
          </cell>
          <cell r="I75">
            <v>31</v>
          </cell>
        </row>
        <row r="76">
          <cell r="B76" t="str">
            <v>Морев Виктор</v>
          </cell>
          <cell r="C76" t="str">
            <v>Москва</v>
          </cell>
          <cell r="D76">
            <v>8</v>
          </cell>
          <cell r="E76">
            <v>1956</v>
          </cell>
          <cell r="F76">
            <v>4.4988425925925925E-3</v>
          </cell>
          <cell r="G76">
            <v>9.3587962962962973E-3</v>
          </cell>
          <cell r="H76">
            <v>1.4217592592592592E-2</v>
          </cell>
          <cell r="I76">
            <v>29</v>
          </cell>
        </row>
        <row r="77">
          <cell r="B77" t="str">
            <v>Михаровский Владимир</v>
          </cell>
          <cell r="C77" t="str">
            <v>Москва (лично)</v>
          </cell>
          <cell r="D77">
            <v>80</v>
          </cell>
          <cell r="E77">
            <v>1956</v>
          </cell>
          <cell r="F77">
            <v>4.6018518518518518E-3</v>
          </cell>
          <cell r="G77">
            <v>9.4756944444444446E-3</v>
          </cell>
          <cell r="H77">
            <v>1.4374999999999999E-2</v>
          </cell>
          <cell r="I77">
            <v>27</v>
          </cell>
        </row>
        <row r="78">
          <cell r="B78" t="str">
            <v>Поздняков Сергей</v>
          </cell>
          <cell r="C78" t="str">
            <v>Волкуша</v>
          </cell>
          <cell r="D78">
            <v>3</v>
          </cell>
          <cell r="E78">
            <v>1954</v>
          </cell>
          <cell r="F78">
            <v>4.9120370370370368E-3</v>
          </cell>
          <cell r="G78">
            <v>9.8726851851851857E-3</v>
          </cell>
          <cell r="H78">
            <v>1.4997685185185185E-2</v>
          </cell>
          <cell r="I78">
            <v>26</v>
          </cell>
        </row>
        <row r="79">
          <cell r="B79" t="str">
            <v>Носов Владимир</v>
          </cell>
          <cell r="D79">
            <v>78</v>
          </cell>
          <cell r="F79">
            <v>5.0821759259259257E-3</v>
          </cell>
          <cell r="G79">
            <v>1.0371527777777778E-2</v>
          </cell>
          <cell r="H79">
            <v>1.5731481481481482E-2</v>
          </cell>
          <cell r="I79">
            <v>25</v>
          </cell>
        </row>
        <row r="80">
          <cell r="B80" t="str">
            <v>Зарецкий Александр</v>
          </cell>
          <cell r="C80" t="str">
            <v>клуб Манжосов / Моск</v>
          </cell>
          <cell r="D80">
            <v>6</v>
          </cell>
          <cell r="E80">
            <v>1947</v>
          </cell>
          <cell r="F80">
            <v>5.1967592592592595E-3</v>
          </cell>
          <cell r="G80">
            <v>1.0652777777777777E-2</v>
          </cell>
          <cell r="H80">
            <v>1.6197916666666666E-2</v>
          </cell>
          <cell r="I80">
            <v>24</v>
          </cell>
        </row>
        <row r="81">
          <cell r="B81" t="str">
            <v>Хомуев Юрий</v>
          </cell>
          <cell r="C81" t="str">
            <v>"лыжный клуб ""Волку</v>
          </cell>
          <cell r="D81">
            <v>4</v>
          </cell>
          <cell r="E81">
            <v>1947</v>
          </cell>
          <cell r="F81">
            <v>5.4155092592592597E-3</v>
          </cell>
          <cell r="G81">
            <v>1.0978009259259259E-2</v>
          </cell>
          <cell r="H81">
            <v>1.6497685185185188E-2</v>
          </cell>
          <cell r="I81">
            <v>23</v>
          </cell>
        </row>
        <row r="82">
          <cell r="B82" t="str">
            <v>Медведев Николай</v>
          </cell>
          <cell r="C82" t="str">
            <v>ГСОБ Лесная , Троицк</v>
          </cell>
          <cell r="D82">
            <v>1</v>
          </cell>
          <cell r="E82">
            <v>1951</v>
          </cell>
          <cell r="F82">
            <v>5.611111111111111E-3</v>
          </cell>
          <cell r="G82">
            <v>1.1277777777777777E-2</v>
          </cell>
          <cell r="H82">
            <v>1.6960648148148148E-2</v>
          </cell>
          <cell r="I82">
            <v>22</v>
          </cell>
        </row>
      </sheetData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4">
          <cell r="B24" t="str">
            <v>Морев Виктор</v>
          </cell>
          <cell r="C24" t="str">
            <v>Москва</v>
          </cell>
          <cell r="D24">
            <v>54</v>
          </cell>
          <cell r="E24">
            <v>1956</v>
          </cell>
          <cell r="F24">
            <v>3.4803240740740745E-3</v>
          </cell>
          <cell r="G24">
            <v>7.0891203703703706E-3</v>
          </cell>
          <cell r="H24">
            <v>1.0695601851851852E-2</v>
          </cell>
          <cell r="I24">
            <v>1.4305555555555557E-2</v>
          </cell>
          <cell r="J24">
            <v>1.7896990740740741E-2</v>
          </cell>
          <cell r="K24">
            <v>33</v>
          </cell>
        </row>
        <row r="25">
          <cell r="B25" t="str">
            <v>Кузякин Александр</v>
          </cell>
          <cell r="C25" t="str">
            <v>Троицк, база Лесная</v>
          </cell>
          <cell r="D25">
            <v>56</v>
          </cell>
          <cell r="E25">
            <v>1955</v>
          </cell>
          <cell r="F25">
            <v>3.4548611111111112E-3</v>
          </cell>
          <cell r="G25">
            <v>7.0300925925925921E-3</v>
          </cell>
          <cell r="H25">
            <v>1.0655092592592593E-2</v>
          </cell>
          <cell r="I25">
            <v>1.4336805555555556E-2</v>
          </cell>
          <cell r="J25">
            <v>1.7993055555555557E-2</v>
          </cell>
          <cell r="K25">
            <v>31</v>
          </cell>
        </row>
        <row r="26">
          <cell r="B26" t="str">
            <v>Михаровский Владимир</v>
          </cell>
          <cell r="C26" t="str">
            <v>Москва , лично</v>
          </cell>
          <cell r="D26">
            <v>58</v>
          </cell>
          <cell r="E26">
            <v>1956</v>
          </cell>
          <cell r="F26">
            <v>3.5277777777777777E-3</v>
          </cell>
          <cell r="G26">
            <v>7.1354166666666675E-3</v>
          </cell>
          <cell r="H26">
            <v>1.084837962962963E-2</v>
          </cell>
          <cell r="I26">
            <v>1.4631944444444446E-2</v>
          </cell>
          <cell r="J26">
            <v>1.8363425925925925E-2</v>
          </cell>
          <cell r="K26">
            <v>29</v>
          </cell>
        </row>
        <row r="27">
          <cell r="B27" t="str">
            <v>Гавердовский Александр</v>
          </cell>
          <cell r="C27" t="str">
            <v>Рязань</v>
          </cell>
          <cell r="D27">
            <v>52</v>
          </cell>
          <cell r="E27">
            <v>1952</v>
          </cell>
          <cell r="F27">
            <v>3.7037037037037034E-3</v>
          </cell>
          <cell r="G27">
            <v>7.5011574074074069E-3</v>
          </cell>
          <cell r="H27">
            <v>1.1398148148148149E-2</v>
          </cell>
          <cell r="I27">
            <v>1.5260416666666667E-2</v>
          </cell>
          <cell r="J27">
            <v>1.9043981481481481E-2</v>
          </cell>
          <cell r="K27">
            <v>27</v>
          </cell>
        </row>
        <row r="28">
          <cell r="B28" t="str">
            <v>Поздняков Сергей</v>
          </cell>
          <cell r="C28" t="str">
            <v>Волкуша/Москва</v>
          </cell>
          <cell r="D28">
            <v>57</v>
          </cell>
          <cell r="E28">
            <v>1954</v>
          </cell>
          <cell r="F28">
            <v>3.7696759259259263E-3</v>
          </cell>
          <cell r="G28">
            <v>7.5405092592592581E-3</v>
          </cell>
          <cell r="H28">
            <v>1.1384259259259261E-2</v>
          </cell>
          <cell r="I28">
            <v>1.5216435185185185E-2</v>
          </cell>
          <cell r="J28">
            <v>1.9069444444444444E-2</v>
          </cell>
          <cell r="K28">
            <v>26</v>
          </cell>
        </row>
        <row r="29">
          <cell r="B29" t="str">
            <v>Зарецкий Александр</v>
          </cell>
          <cell r="C29" t="str">
            <v>клуб/Манжосов / Моск</v>
          </cell>
          <cell r="D29">
            <v>53</v>
          </cell>
          <cell r="E29">
            <v>1947</v>
          </cell>
          <cell r="F29">
            <v>3.9965277777777777E-3</v>
          </cell>
          <cell r="G29">
            <v>8.2592592592592596E-3</v>
          </cell>
          <cell r="H29">
            <v>1.2511574074074073E-2</v>
          </cell>
          <cell r="I29">
            <v>1.6623842592592593E-2</v>
          </cell>
          <cell r="J29">
            <v>2.0715277777777777E-2</v>
          </cell>
          <cell r="K29">
            <v>25</v>
          </cell>
        </row>
        <row r="30">
          <cell r="B30" t="str">
            <v>Тишков Владимир</v>
          </cell>
          <cell r="C30" t="str">
            <v>Рязань</v>
          </cell>
          <cell r="D30">
            <v>55</v>
          </cell>
          <cell r="E30">
            <v>1953</v>
          </cell>
          <cell r="F30">
            <v>4.5532407407407405E-3</v>
          </cell>
          <cell r="G30">
            <v>9.1354166666666667E-3</v>
          </cell>
          <cell r="H30">
            <v>1.3797453703703702E-2</v>
          </cell>
          <cell r="I30">
            <v>1.8518518518518521E-2</v>
          </cell>
          <cell r="J30">
            <v>2.3283564814814816E-2</v>
          </cell>
          <cell r="K30">
            <v>24</v>
          </cell>
        </row>
        <row r="31">
          <cell r="B31" t="str">
            <v>Федосов Вячеслав</v>
          </cell>
          <cell r="C31" t="str">
            <v>г.п. Быково Раменско</v>
          </cell>
          <cell r="D31">
            <v>51</v>
          </cell>
          <cell r="E31">
            <v>1956</v>
          </cell>
          <cell r="F31">
            <v>4.9016203703703704E-3</v>
          </cell>
          <cell r="G31">
            <v>9.944444444444445E-3</v>
          </cell>
          <cell r="H31">
            <v>1.5212962962962963E-2</v>
          </cell>
          <cell r="I31">
            <v>2.0607638888888887E-2</v>
          </cell>
          <cell r="J31">
            <v>2.6166666666666668E-2</v>
          </cell>
          <cell r="K31">
            <v>23</v>
          </cell>
        </row>
        <row r="35">
          <cell r="B35" t="str">
            <v>Кочетков Олег</v>
          </cell>
          <cell r="C35" t="str">
            <v>Зарайск</v>
          </cell>
          <cell r="D35">
            <v>140</v>
          </cell>
          <cell r="E35">
            <v>1966</v>
          </cell>
          <cell r="F35">
            <v>3.2060185185185191E-3</v>
          </cell>
          <cell r="G35">
            <v>6.4039351851851861E-3</v>
          </cell>
          <cell r="H35">
            <v>9.5763888888888878E-3</v>
          </cell>
          <cell r="I35">
            <v>1.2716435185185185E-2</v>
          </cell>
          <cell r="J35">
            <v>1.5952546296296298E-2</v>
          </cell>
          <cell r="K35">
            <v>1.9149305555555555E-2</v>
          </cell>
          <cell r="L35">
            <v>2.2420138888888885E-2</v>
          </cell>
          <cell r="M35">
            <v>33</v>
          </cell>
        </row>
        <row r="36">
          <cell r="B36" t="str">
            <v>Королев Владимир</v>
          </cell>
          <cell r="C36" t="str">
            <v>Волкуша / Жуковский</v>
          </cell>
          <cell r="D36">
            <v>139</v>
          </cell>
          <cell r="E36">
            <v>1965</v>
          </cell>
          <cell r="F36">
            <v>3.1863425925925926E-3</v>
          </cell>
          <cell r="G36">
            <v>6.5289351851851854E-3</v>
          </cell>
          <cell r="H36">
            <v>9.883101851851853E-3</v>
          </cell>
          <cell r="I36">
            <v>1.3122685185185187E-2</v>
          </cell>
          <cell r="J36">
            <v>1.6486111111111111E-2</v>
          </cell>
          <cell r="K36">
            <v>1.9881944444444442E-2</v>
          </cell>
          <cell r="L36">
            <v>2.3214120370370375E-2</v>
          </cell>
          <cell r="M36">
            <v>31</v>
          </cell>
        </row>
        <row r="37">
          <cell r="B37" t="str">
            <v>Романов Александр</v>
          </cell>
          <cell r="C37" t="str">
            <v>Рязань</v>
          </cell>
          <cell r="D37">
            <v>128</v>
          </cell>
          <cell r="E37">
            <v>1964</v>
          </cell>
          <cell r="F37">
            <v>3.2951388888888891E-3</v>
          </cell>
          <cell r="G37">
            <v>6.5856481481481469E-3</v>
          </cell>
          <cell r="H37">
            <v>9.8969907407407409E-3</v>
          </cell>
          <cell r="I37">
            <v>1.3245370370370371E-2</v>
          </cell>
          <cell r="J37">
            <v>1.660185185185185E-2</v>
          </cell>
          <cell r="K37">
            <v>1.9978009259259261E-2</v>
          </cell>
          <cell r="L37">
            <v>2.3346064814814813E-2</v>
          </cell>
          <cell r="M37">
            <v>29</v>
          </cell>
        </row>
        <row r="38">
          <cell r="B38" t="str">
            <v>Кондрашов Андрей</v>
          </cell>
          <cell r="C38" t="str">
            <v>Манжосов-Клуб</v>
          </cell>
          <cell r="D38">
            <v>134</v>
          </cell>
          <cell r="E38">
            <v>1959</v>
          </cell>
          <cell r="F38">
            <v>3.3692129629629627E-3</v>
          </cell>
          <cell r="G38">
            <v>6.7326388888888887E-3</v>
          </cell>
          <cell r="H38">
            <v>1.0060185185185184E-2</v>
          </cell>
          <cell r="I38">
            <v>1.3386574074074073E-2</v>
          </cell>
          <cell r="J38">
            <v>1.6767361111111111E-2</v>
          </cell>
          <cell r="K38">
            <v>2.013888888888889E-2</v>
          </cell>
          <cell r="L38">
            <v>2.3461805555555552E-2</v>
          </cell>
          <cell r="M38">
            <v>27</v>
          </cell>
        </row>
        <row r="39">
          <cell r="B39" t="str">
            <v>Козлов Сергей</v>
          </cell>
          <cell r="C39" t="str">
            <v>Зарайск</v>
          </cell>
          <cell r="D39">
            <v>138</v>
          </cell>
          <cell r="E39">
            <v>1963</v>
          </cell>
          <cell r="F39">
            <v>3.3645833333333336E-3</v>
          </cell>
          <cell r="G39">
            <v>6.7754629629629623E-3</v>
          </cell>
          <cell r="H39">
            <v>1.0135416666666668E-2</v>
          </cell>
          <cell r="I39">
            <v>1.3458333333333334E-2</v>
          </cell>
          <cell r="J39">
            <v>1.6836805555555556E-2</v>
          </cell>
          <cell r="K39">
            <v>2.0225694444444445E-2</v>
          </cell>
          <cell r="L39">
            <v>2.3582175925925927E-2</v>
          </cell>
          <cell r="M39">
            <v>26</v>
          </cell>
        </row>
        <row r="40">
          <cell r="B40" t="str">
            <v>Марюков Сергей</v>
          </cell>
          <cell r="C40" t="str">
            <v>Клб  Марафонец Редки</v>
          </cell>
          <cell r="D40">
            <v>133</v>
          </cell>
          <cell r="E40">
            <v>1961</v>
          </cell>
          <cell r="F40">
            <v>3.2465277777777774E-3</v>
          </cell>
          <cell r="G40">
            <v>6.6018518518518518E-3</v>
          </cell>
          <cell r="H40">
            <v>9.9884259259259266E-3</v>
          </cell>
          <cell r="I40">
            <v>1.3387731481481481E-2</v>
          </cell>
          <cell r="J40">
            <v>1.6844907407407409E-2</v>
          </cell>
          <cell r="K40">
            <v>2.0361111111111111E-2</v>
          </cell>
          <cell r="L40">
            <v>2.3800925925925923E-2</v>
          </cell>
          <cell r="M40">
            <v>25</v>
          </cell>
        </row>
        <row r="41">
          <cell r="B41" t="str">
            <v>Воробьев Виктор</v>
          </cell>
          <cell r="C41" t="str">
            <v>Рязань</v>
          </cell>
          <cell r="D41">
            <v>126</v>
          </cell>
          <cell r="E41">
            <v>1963</v>
          </cell>
          <cell r="F41">
            <v>3.2268518518518518E-3</v>
          </cell>
          <cell r="G41">
            <v>6.5868055555555549E-3</v>
          </cell>
          <cell r="H41">
            <v>9.9664351851851841E-3</v>
          </cell>
          <cell r="I41">
            <v>1.3410879629629628E-2</v>
          </cell>
          <cell r="J41">
            <v>1.6923611111111111E-2</v>
          </cell>
          <cell r="K41">
            <v>2.0413194444444446E-2</v>
          </cell>
          <cell r="L41">
            <v>2.3902777777777776E-2</v>
          </cell>
          <cell r="M41">
            <v>24</v>
          </cell>
        </row>
        <row r="42">
          <cell r="B42" t="str">
            <v>Хромов Сергей</v>
          </cell>
          <cell r="C42" t="str">
            <v>Экип центр Богданова</v>
          </cell>
          <cell r="D42">
            <v>131</v>
          </cell>
          <cell r="E42">
            <v>1959</v>
          </cell>
          <cell r="F42">
            <v>3.4849537037037037E-3</v>
          </cell>
          <cell r="G42">
            <v>7.0312500000000002E-3</v>
          </cell>
          <cell r="H42">
            <v>1.0555555555555554E-2</v>
          </cell>
          <cell r="I42">
            <v>1.4087962962962962E-2</v>
          </cell>
          <cell r="J42">
            <v>1.7546296296296296E-2</v>
          </cell>
          <cell r="K42">
            <v>2.1050925925925928E-2</v>
          </cell>
          <cell r="L42">
            <v>2.4497685185185181E-2</v>
          </cell>
          <cell r="M42">
            <v>23</v>
          </cell>
        </row>
        <row r="43">
          <cell r="B43" t="str">
            <v>Ладугин Сергей</v>
          </cell>
          <cell r="C43" t="str">
            <v>Лыжный клуб Выксы</v>
          </cell>
          <cell r="D43">
            <v>122</v>
          </cell>
          <cell r="E43">
            <v>1957</v>
          </cell>
          <cell r="F43">
            <v>3.421296296296296E-3</v>
          </cell>
          <cell r="G43">
            <v>6.9409722222222225E-3</v>
          </cell>
          <cell r="H43">
            <v>1.0475694444444445E-2</v>
          </cell>
          <cell r="I43">
            <v>1.40625E-2</v>
          </cell>
          <cell r="J43">
            <v>1.7688657407407406E-2</v>
          </cell>
          <cell r="K43">
            <v>2.1240740740740741E-2</v>
          </cell>
          <cell r="L43">
            <v>2.4876157407407406E-2</v>
          </cell>
          <cell r="M43">
            <v>22</v>
          </cell>
        </row>
        <row r="44">
          <cell r="B44" t="str">
            <v>Харламкин Владимир</v>
          </cell>
          <cell r="C44" t="str">
            <v>ПМП/Рязань</v>
          </cell>
          <cell r="D44">
            <v>123</v>
          </cell>
          <cell r="E44">
            <v>1962</v>
          </cell>
          <cell r="F44">
            <v>3.5092592592592593E-3</v>
          </cell>
          <cell r="G44">
            <v>7.1041666666666675E-3</v>
          </cell>
          <cell r="H44">
            <v>1.070138888888889E-2</v>
          </cell>
          <cell r="I44">
            <v>1.4288194444444444E-2</v>
          </cell>
          <cell r="J44">
            <v>1.7940972222222223E-2</v>
          </cell>
          <cell r="K44">
            <v>2.1458333333333333E-2</v>
          </cell>
          <cell r="L44">
            <v>2.4949074074074078E-2</v>
          </cell>
          <cell r="M44">
            <v>21</v>
          </cell>
        </row>
        <row r="45">
          <cell r="B45" t="str">
            <v>Быстров Владимир</v>
          </cell>
          <cell r="C45" t="str">
            <v>лыжный клуб Выксы</v>
          </cell>
          <cell r="D45">
            <v>121</v>
          </cell>
          <cell r="E45">
            <v>1958</v>
          </cell>
          <cell r="F45">
            <v>3.4768518518518521E-3</v>
          </cell>
          <cell r="G45">
            <v>7.0509259259259258E-3</v>
          </cell>
          <cell r="H45">
            <v>1.0666666666666666E-2</v>
          </cell>
          <cell r="I45">
            <v>1.421412037037037E-2</v>
          </cell>
          <cell r="J45">
            <v>1.7895833333333333E-2</v>
          </cell>
          <cell r="K45">
            <v>2.1528935185185186E-2</v>
          </cell>
          <cell r="L45">
            <v>2.5145833333333336E-2</v>
          </cell>
          <cell r="M45">
            <v>20</v>
          </cell>
        </row>
        <row r="46">
          <cell r="B46" t="str">
            <v>Куликов Сергей</v>
          </cell>
          <cell r="C46" t="str">
            <v>ПМП/Рязань</v>
          </cell>
          <cell r="D46">
            <v>142</v>
          </cell>
          <cell r="E46">
            <v>1961</v>
          </cell>
          <cell r="F46">
            <v>3.5914351851851854E-3</v>
          </cell>
          <cell r="G46">
            <v>7.145833333333333E-3</v>
          </cell>
          <cell r="H46">
            <v>1.0747685185185185E-2</v>
          </cell>
          <cell r="I46">
            <v>1.4303240740740741E-2</v>
          </cell>
          <cell r="J46">
            <v>1.7920138888888888E-2</v>
          </cell>
          <cell r="K46">
            <v>2.1537037037037035E-2</v>
          </cell>
          <cell r="L46">
            <v>2.5173611111111108E-2</v>
          </cell>
          <cell r="M46">
            <v>19</v>
          </cell>
        </row>
        <row r="47">
          <cell r="B47" t="str">
            <v>Незванов Юрий</v>
          </cell>
          <cell r="C47" t="str">
            <v>Сергиев Посад, Л.к.</v>
          </cell>
          <cell r="D47">
            <v>137</v>
          </cell>
          <cell r="E47">
            <v>1962</v>
          </cell>
          <cell r="F47">
            <v>3.4166666666666668E-3</v>
          </cell>
          <cell r="G47">
            <v>6.7870370370370367E-3</v>
          </cell>
          <cell r="H47">
            <v>1.0412037037037037E-2</v>
          </cell>
          <cell r="I47">
            <v>1.40625E-2</v>
          </cell>
          <cell r="J47">
            <v>1.7805555555555557E-2</v>
          </cell>
          <cell r="K47">
            <v>2.1586805555555557E-2</v>
          </cell>
          <cell r="L47">
            <v>2.526273148148148E-2</v>
          </cell>
          <cell r="M47">
            <v>18</v>
          </cell>
        </row>
        <row r="48">
          <cell r="B48" t="str">
            <v>Жигалов Сергей</v>
          </cell>
          <cell r="C48" t="str">
            <v>Озеры</v>
          </cell>
          <cell r="D48">
            <v>141</v>
          </cell>
          <cell r="E48">
            <v>1961</v>
          </cell>
          <cell r="F48">
            <v>3.6956018518518514E-3</v>
          </cell>
          <cell r="G48">
            <v>7.2754629629629627E-3</v>
          </cell>
          <cell r="H48">
            <v>1.0880787037037036E-2</v>
          </cell>
          <cell r="I48">
            <v>1.4506944444444446E-2</v>
          </cell>
          <cell r="J48">
            <v>1.8226851851851852E-2</v>
          </cell>
          <cell r="K48">
            <v>2.1939814814814815E-2</v>
          </cell>
          <cell r="L48">
            <v>2.5685185185185186E-2</v>
          </cell>
          <cell r="M48">
            <v>17</v>
          </cell>
        </row>
        <row r="49">
          <cell r="B49" t="str">
            <v>Гришин Юрий</v>
          </cell>
          <cell r="C49" t="str">
            <v>Москва</v>
          </cell>
          <cell r="D49">
            <v>136</v>
          </cell>
          <cell r="E49">
            <v>1963</v>
          </cell>
          <cell r="F49">
            <v>3.5949074074074073E-3</v>
          </cell>
          <cell r="G49">
            <v>7.2361111111111107E-3</v>
          </cell>
          <cell r="H49">
            <v>1.0939814814814814E-2</v>
          </cell>
          <cell r="I49">
            <v>1.4722222222222222E-2</v>
          </cell>
          <cell r="J49">
            <v>1.8660879629629628E-2</v>
          </cell>
          <cell r="K49">
            <v>2.2582175925925926E-2</v>
          </cell>
          <cell r="L49">
            <v>2.6490740740740742E-2</v>
          </cell>
          <cell r="M49">
            <v>16</v>
          </cell>
        </row>
        <row r="50">
          <cell r="B50" t="str">
            <v>Секретарев Александр</v>
          </cell>
          <cell r="C50" t="str">
            <v>Рязань</v>
          </cell>
          <cell r="D50">
            <v>127</v>
          </cell>
          <cell r="E50">
            <v>1966</v>
          </cell>
          <cell r="F50">
            <v>3.8321759259259259E-3</v>
          </cell>
          <cell r="G50">
            <v>7.6631944444444447E-3</v>
          </cell>
          <cell r="H50">
            <v>1.1547453703703704E-2</v>
          </cell>
          <cell r="I50">
            <v>1.5432870370370369E-2</v>
          </cell>
          <cell r="J50">
            <v>1.936111111111111E-2</v>
          </cell>
          <cell r="K50">
            <v>2.3337962962962963E-2</v>
          </cell>
          <cell r="L50">
            <v>2.7319444444444448E-2</v>
          </cell>
          <cell r="M50">
            <v>15</v>
          </cell>
        </row>
        <row r="51">
          <cell r="B51" t="str">
            <v>Галактионов Андрей</v>
          </cell>
          <cell r="C51" t="str">
            <v>Рязань Клуб Ветерано</v>
          </cell>
          <cell r="D51">
            <v>125</v>
          </cell>
          <cell r="E51">
            <v>1960</v>
          </cell>
          <cell r="F51">
            <v>3.9548611111111113E-3</v>
          </cell>
          <cell r="G51">
            <v>7.9444444444444432E-3</v>
          </cell>
          <cell r="H51">
            <v>1.1960648148148149E-2</v>
          </cell>
          <cell r="I51">
            <v>1.6002314814814813E-2</v>
          </cell>
          <cell r="J51">
            <v>2.0130787037037037E-2</v>
          </cell>
          <cell r="K51">
            <v>2.4230324074074074E-2</v>
          </cell>
          <cell r="L51">
            <v>2.8337962962962964E-2</v>
          </cell>
          <cell r="M51">
            <v>14</v>
          </cell>
        </row>
        <row r="52">
          <cell r="B52" t="str">
            <v>Щетинин Александр</v>
          </cell>
          <cell r="C52" t="str">
            <v>Рязань Клуб Ветерано</v>
          </cell>
          <cell r="D52">
            <v>129</v>
          </cell>
          <cell r="E52">
            <v>1965</v>
          </cell>
          <cell r="F52">
            <v>4.3298611111111116E-3</v>
          </cell>
          <cell r="G52">
            <v>8.6724537037037048E-3</v>
          </cell>
          <cell r="H52">
            <v>1.3017361111111111E-2</v>
          </cell>
          <cell r="I52">
            <v>1.737962962962963E-2</v>
          </cell>
          <cell r="J52">
            <v>2.1849537037037039E-2</v>
          </cell>
          <cell r="K52">
            <v>2.6291666666666668E-2</v>
          </cell>
          <cell r="L52">
            <v>3.0858796296296297E-2</v>
          </cell>
          <cell r="M52">
            <v>13</v>
          </cell>
        </row>
        <row r="53">
          <cell r="B53" t="str">
            <v>Ульянов Михаил</v>
          </cell>
          <cell r="C53" t="str">
            <v>Рязань Клуб Ветерано</v>
          </cell>
          <cell r="D53">
            <v>130</v>
          </cell>
          <cell r="E53">
            <v>1959</v>
          </cell>
          <cell r="F53">
            <v>4.8067129629629632E-3</v>
          </cell>
          <cell r="G53">
            <v>9.5023148148148159E-3</v>
          </cell>
          <cell r="H53">
            <v>1.4133101851851853E-2</v>
          </cell>
          <cell r="I53">
            <v>1.8785879629629628E-2</v>
          </cell>
          <cell r="J53">
            <v>2.3476851851851849E-2</v>
          </cell>
          <cell r="K53">
            <v>2.8197916666666666E-2</v>
          </cell>
          <cell r="L53">
            <v>3.2745370370370376E-2</v>
          </cell>
          <cell r="M53">
            <v>12</v>
          </cell>
        </row>
        <row r="57">
          <cell r="B57" t="str">
            <v>Ячков Сергей</v>
          </cell>
          <cell r="C57" t="str">
            <v>Волкуша / Раменское</v>
          </cell>
          <cell r="D57">
            <v>218</v>
          </cell>
          <cell r="E57">
            <v>1991</v>
          </cell>
          <cell r="F57">
            <v>2.9467592592592588E-3</v>
          </cell>
          <cell r="G57">
            <v>6.0162037037037042E-3</v>
          </cell>
          <cell r="H57">
            <v>9.105324074074073E-3</v>
          </cell>
          <cell r="I57">
            <v>1.2126157407407407E-2</v>
          </cell>
          <cell r="J57">
            <v>1.5219907407407409E-2</v>
          </cell>
          <cell r="K57">
            <v>1.828240740740741E-2</v>
          </cell>
          <cell r="L57">
            <v>2.1350694444444443E-2</v>
          </cell>
          <cell r="M57">
            <v>2.4438657407407412E-2</v>
          </cell>
          <cell r="N57">
            <v>2.7501157407407408E-2</v>
          </cell>
          <cell r="O57">
            <v>33</v>
          </cell>
        </row>
        <row r="58">
          <cell r="B58" t="str">
            <v>Самарский Дмитрий</v>
          </cell>
          <cell r="C58" t="str">
            <v>STR-trener Рязань</v>
          </cell>
          <cell r="D58">
            <v>204</v>
          </cell>
          <cell r="E58">
            <v>1985</v>
          </cell>
          <cell r="F58">
            <v>3.150462962962963E-3</v>
          </cell>
          <cell r="G58">
            <v>6.2847222222222228E-3</v>
          </cell>
          <cell r="H58">
            <v>9.3981481481481485E-3</v>
          </cell>
          <cell r="I58">
            <v>1.252662037037037E-2</v>
          </cell>
          <cell r="J58">
            <v>1.5668981481481482E-2</v>
          </cell>
          <cell r="K58">
            <v>1.8824074074074073E-2</v>
          </cell>
          <cell r="L58">
            <v>2.1952546296296296E-2</v>
          </cell>
          <cell r="M58">
            <v>2.5150462962962961E-2</v>
          </cell>
          <cell r="N58">
            <v>2.8282407407407409E-2</v>
          </cell>
          <cell r="O58">
            <v>31</v>
          </cell>
        </row>
        <row r="59">
          <cell r="B59" t="str">
            <v>Кургузов Сергей</v>
          </cell>
          <cell r="C59" t="str">
            <v>Озеры</v>
          </cell>
          <cell r="D59">
            <v>215</v>
          </cell>
          <cell r="E59">
            <v>1983</v>
          </cell>
          <cell r="F59">
            <v>3.2604166666666667E-3</v>
          </cell>
          <cell r="G59">
            <v>6.5740740740740733E-3</v>
          </cell>
          <cell r="H59">
            <v>9.8761574074074081E-3</v>
          </cell>
          <cell r="I59">
            <v>1.3197916666666665E-2</v>
          </cell>
          <cell r="J59">
            <v>1.6460648148148148E-2</v>
          </cell>
          <cell r="K59">
            <v>1.9740740740740739E-2</v>
          </cell>
          <cell r="L59">
            <v>2.3069444444444445E-2</v>
          </cell>
          <cell r="M59">
            <v>2.6361111111111113E-2</v>
          </cell>
          <cell r="N59">
            <v>2.9574074074074072E-2</v>
          </cell>
          <cell r="O59">
            <v>29</v>
          </cell>
        </row>
        <row r="60">
          <cell r="B60" t="str">
            <v>Сергеев Антон</v>
          </cell>
          <cell r="C60" t="str">
            <v>STR-trener Рязань</v>
          </cell>
          <cell r="D60">
            <v>216</v>
          </cell>
          <cell r="E60">
            <v>1986</v>
          </cell>
          <cell r="F60">
            <v>3.1678240740740742E-3</v>
          </cell>
          <cell r="G60">
            <v>6.6331018518518518E-3</v>
          </cell>
          <cell r="H60">
            <v>9.9560185185185186E-3</v>
          </cell>
          <cell r="I60">
            <v>1.3202546296296296E-2</v>
          </cell>
          <cell r="J60">
            <v>1.6509259259259258E-2</v>
          </cell>
          <cell r="K60">
            <v>1.9896990740740739E-2</v>
          </cell>
          <cell r="L60">
            <v>2.3293981481481485E-2</v>
          </cell>
          <cell r="M60">
            <v>2.6518518518518521E-2</v>
          </cell>
          <cell r="N60">
            <v>2.9831018518518517E-2</v>
          </cell>
          <cell r="O60">
            <v>27</v>
          </cell>
        </row>
        <row r="61">
          <cell r="B61" t="str">
            <v>Котов Александр</v>
          </cell>
          <cell r="C61" t="str">
            <v>Рязань, РВВДКУ</v>
          </cell>
          <cell r="D61">
            <v>214</v>
          </cell>
          <cell r="E61">
            <v>1994</v>
          </cell>
          <cell r="F61">
            <v>3.197916666666667E-3</v>
          </cell>
          <cell r="G61">
            <v>6.4826388888888893E-3</v>
          </cell>
          <cell r="H61">
            <v>9.8356481481481489E-3</v>
          </cell>
          <cell r="I61">
            <v>1.3143518518518518E-2</v>
          </cell>
          <cell r="J61">
            <v>1.6523148148148148E-2</v>
          </cell>
          <cell r="K61">
            <v>1.9939814814814816E-2</v>
          </cell>
          <cell r="L61">
            <v>2.3410879629629632E-2</v>
          </cell>
          <cell r="M61">
            <v>2.6721064814814816E-2</v>
          </cell>
          <cell r="N61">
            <v>2.9923611111111113E-2</v>
          </cell>
          <cell r="O61">
            <v>26</v>
          </cell>
        </row>
        <row r="62">
          <cell r="B62" t="str">
            <v>Пикулин Михаил</v>
          </cell>
          <cell r="C62" t="str">
            <v>STR-trener Рязань</v>
          </cell>
          <cell r="D62">
            <v>206</v>
          </cell>
          <cell r="E62">
            <v>1984</v>
          </cell>
          <cell r="F62">
            <v>3.3587962962962968E-3</v>
          </cell>
          <cell r="G62">
            <v>6.7372685185185183E-3</v>
          </cell>
          <cell r="H62">
            <v>1.0100694444444445E-2</v>
          </cell>
          <cell r="I62">
            <v>1.3422453703703702E-2</v>
          </cell>
          <cell r="J62">
            <v>1.6667824074074074E-2</v>
          </cell>
          <cell r="K62">
            <v>1.9966435185185184E-2</v>
          </cell>
          <cell r="L62">
            <v>2.3372685185185187E-2</v>
          </cell>
          <cell r="M62">
            <v>2.6749999999999999E-2</v>
          </cell>
          <cell r="N62">
            <v>2.9986111111111113E-2</v>
          </cell>
          <cell r="O62">
            <v>25</v>
          </cell>
        </row>
        <row r="63">
          <cell r="B63" t="str">
            <v>Исаев Алексей Ю.</v>
          </cell>
          <cell r="C63" t="str">
            <v>Рязань</v>
          </cell>
          <cell r="D63">
            <v>217</v>
          </cell>
          <cell r="E63">
            <v>1995</v>
          </cell>
          <cell r="F63">
            <v>3.2465277777777774E-3</v>
          </cell>
          <cell r="G63">
            <v>6.7268518518518519E-3</v>
          </cell>
          <cell r="H63">
            <v>1.0224537037037037E-2</v>
          </cell>
          <cell r="I63">
            <v>1.3641203703703704E-2</v>
          </cell>
          <cell r="J63">
            <v>1.7236111111111112E-2</v>
          </cell>
          <cell r="K63">
            <v>2.0827546296296299E-2</v>
          </cell>
          <cell r="L63">
            <v>2.4452546296296295E-2</v>
          </cell>
          <cell r="M63">
            <v>2.8085648148148151E-2</v>
          </cell>
          <cell r="N63">
            <v>3.1645833333333331E-2</v>
          </cell>
          <cell r="O63">
            <v>24</v>
          </cell>
        </row>
        <row r="64">
          <cell r="B64" t="str">
            <v>Конышев Дмитрий</v>
          </cell>
          <cell r="C64" t="str">
            <v>Мокрый асфальт</v>
          </cell>
          <cell r="D64">
            <v>207</v>
          </cell>
          <cell r="E64">
            <v>1989</v>
          </cell>
          <cell r="F64">
            <v>3.5706018518518521E-3</v>
          </cell>
          <cell r="G64">
            <v>7.1759259259259259E-3</v>
          </cell>
          <cell r="H64">
            <v>1.0806712962962962E-2</v>
          </cell>
          <cell r="I64">
            <v>1.4471064814814817E-2</v>
          </cell>
          <cell r="J64">
            <v>1.7913194444444443E-2</v>
          </cell>
          <cell r="K64">
            <v>2.1679398148148149E-2</v>
          </cell>
          <cell r="L64">
            <v>2.5289351851851851E-2</v>
          </cell>
          <cell r="M64">
            <v>2.9111111111111112E-2</v>
          </cell>
          <cell r="N64">
            <v>3.2939814814814811E-2</v>
          </cell>
          <cell r="O64">
            <v>23</v>
          </cell>
        </row>
        <row r="65">
          <cell r="B65" t="str">
            <v>Филин Сергей</v>
          </cell>
          <cell r="C65" t="str">
            <v>Рязань</v>
          </cell>
          <cell r="D65">
            <v>220</v>
          </cell>
          <cell r="E65">
            <v>1980</v>
          </cell>
          <cell r="F65">
            <v>3.7268518518518514E-3</v>
          </cell>
          <cell r="G65">
            <v>7.4444444444444445E-3</v>
          </cell>
          <cell r="H65">
            <v>1.116087962962963E-2</v>
          </cell>
          <cell r="I65">
            <v>1.4884259259259259E-2</v>
          </cell>
          <cell r="J65">
            <v>1.861689814814815E-2</v>
          </cell>
          <cell r="K65">
            <v>2.2393518518518521E-2</v>
          </cell>
          <cell r="L65">
            <v>2.6177083333333333E-2</v>
          </cell>
          <cell r="M65">
            <v>2.9994212962962966E-2</v>
          </cell>
          <cell r="N65">
            <v>3.3800925925925922E-2</v>
          </cell>
          <cell r="O65">
            <v>22</v>
          </cell>
        </row>
        <row r="66">
          <cell r="B66" t="str">
            <v>Зверков Артем</v>
          </cell>
          <cell r="C66" t="str">
            <v>Скопин</v>
          </cell>
          <cell r="D66">
            <v>208</v>
          </cell>
          <cell r="E66">
            <v>1981</v>
          </cell>
          <cell r="F66">
            <v>3.6921296296296298E-3</v>
          </cell>
          <cell r="G66">
            <v>7.5891203703703702E-3</v>
          </cell>
          <cell r="H66">
            <v>1.143865740740741E-2</v>
          </cell>
          <cell r="I66">
            <v>1.5260416666666667E-2</v>
          </cell>
          <cell r="J66">
            <v>1.9055555555555558E-2</v>
          </cell>
          <cell r="K66">
            <v>2.2780092592592591E-2</v>
          </cell>
          <cell r="L66">
            <v>2.6555555555555558E-2</v>
          </cell>
          <cell r="M66">
            <v>3.0351851851851849E-2</v>
          </cell>
          <cell r="N66">
            <v>3.4045138888888889E-2</v>
          </cell>
          <cell r="O66">
            <v>21</v>
          </cell>
        </row>
        <row r="67">
          <cell r="B67" t="str">
            <v>Сурков Николай</v>
          </cell>
          <cell r="C67" t="str">
            <v>Кораблино</v>
          </cell>
          <cell r="D67">
            <v>205</v>
          </cell>
          <cell r="E67">
            <v>1983</v>
          </cell>
          <cell r="F67">
            <v>3.8252314814814811E-3</v>
          </cell>
          <cell r="G67">
            <v>7.6365740740740734E-3</v>
          </cell>
          <cell r="H67">
            <v>1.1490740740740741E-2</v>
          </cell>
          <cell r="I67">
            <v>1.5377314814814816E-2</v>
          </cell>
          <cell r="J67">
            <v>1.9292824074074073E-2</v>
          </cell>
          <cell r="K67">
            <v>2.3237268518518515E-2</v>
          </cell>
          <cell r="L67">
            <v>2.714236111111111E-2</v>
          </cell>
          <cell r="M67">
            <v>3.109375E-2</v>
          </cell>
          <cell r="N67">
            <v>3.4971064814814816E-2</v>
          </cell>
          <cell r="O67">
            <v>20</v>
          </cell>
        </row>
        <row r="68">
          <cell r="B68" t="str">
            <v>Пригодич Андрей</v>
          </cell>
          <cell r="C68" t="str">
            <v>Ск Космос г. ПОДОЛЬС</v>
          </cell>
          <cell r="D68">
            <v>219</v>
          </cell>
          <cell r="E68">
            <v>1981</v>
          </cell>
          <cell r="F68">
            <v>3.8958333333333332E-3</v>
          </cell>
          <cell r="G68">
            <v>7.7523148148148152E-3</v>
          </cell>
          <cell r="H68">
            <v>1.1513888888888888E-2</v>
          </cell>
          <cell r="I68">
            <v>1.5243055555555557E-2</v>
          </cell>
          <cell r="J68">
            <v>1.9151620370370371E-2</v>
          </cell>
          <cell r="K68">
            <v>2.3071759259259261E-2</v>
          </cell>
          <cell r="L68">
            <v>2.7081018518518522E-2</v>
          </cell>
          <cell r="M68">
            <v>3.1135416666666665E-2</v>
          </cell>
          <cell r="N68">
            <v>3.5094907407407408E-2</v>
          </cell>
          <cell r="O68">
            <v>19</v>
          </cell>
        </row>
        <row r="69">
          <cell r="B69" t="str">
            <v>Ацепаев Виктор</v>
          </cell>
          <cell r="C69" t="str">
            <v>р.п. Ермишь</v>
          </cell>
          <cell r="D69">
            <v>203</v>
          </cell>
          <cell r="E69">
            <v>1985</v>
          </cell>
          <cell r="F69">
            <v>3.983796296296296E-3</v>
          </cell>
          <cell r="G69">
            <v>8.0300925925925921E-3</v>
          </cell>
          <cell r="H69">
            <v>1.2144675925925927E-2</v>
          </cell>
          <cell r="I69">
            <v>1.6260416666666666E-2</v>
          </cell>
          <cell r="J69">
            <v>2.0454861111111108E-2</v>
          </cell>
          <cell r="K69">
            <v>2.47037037037037E-2</v>
          </cell>
          <cell r="L69">
            <v>2.8944444444444443E-2</v>
          </cell>
          <cell r="M69">
            <v>3.3247685185185186E-2</v>
          </cell>
          <cell r="N69">
            <v>3.751273148148148E-2</v>
          </cell>
          <cell r="O69">
            <v>18</v>
          </cell>
        </row>
        <row r="70">
          <cell r="B70" t="str">
            <v>Сычев Николай</v>
          </cell>
          <cell r="C70" t="str">
            <v>Рязань</v>
          </cell>
          <cell r="D70">
            <v>202</v>
          </cell>
          <cell r="E70">
            <v>1992</v>
          </cell>
          <cell r="F70">
            <v>4.302083333333334E-3</v>
          </cell>
          <cell r="G70">
            <v>8.4965277777777782E-3</v>
          </cell>
          <cell r="H70">
            <v>1.2728009259259258E-2</v>
          </cell>
          <cell r="I70">
            <v>1.6987268518518516E-2</v>
          </cell>
          <cell r="J70">
            <v>2.1254629629629627E-2</v>
          </cell>
          <cell r="K70">
            <v>2.5547453703703704E-2</v>
          </cell>
          <cell r="L70">
            <v>2.987037037037037E-2</v>
          </cell>
          <cell r="M70">
            <v>3.4237268518518521E-2</v>
          </cell>
          <cell r="N70">
            <v>3.8554398148148143E-2</v>
          </cell>
          <cell r="O70">
            <v>17</v>
          </cell>
        </row>
        <row r="71">
          <cell r="B71" t="str">
            <v>Кадильников Константин</v>
          </cell>
          <cell r="C71" t="str">
            <v>Мордовия пгт Явас</v>
          </cell>
          <cell r="D71">
            <v>211</v>
          </cell>
          <cell r="E71">
            <v>1978</v>
          </cell>
          <cell r="F71">
            <v>4.5833333333333334E-3</v>
          </cell>
          <cell r="G71">
            <v>9.3900462962962956E-3</v>
          </cell>
          <cell r="H71">
            <v>1.4116898148148148E-2</v>
          </cell>
          <cell r="I71">
            <v>1.8833333333333334E-2</v>
          </cell>
          <cell r="J71">
            <v>2.35625E-2</v>
          </cell>
          <cell r="K71">
            <v>2.8394675925925927E-2</v>
          </cell>
          <cell r="L71">
            <v>3.3296296296296296E-2</v>
          </cell>
          <cell r="M71">
            <v>3.8177083333333334E-2</v>
          </cell>
          <cell r="N71">
            <v>4.2989583333333331E-2</v>
          </cell>
          <cell r="O71">
            <v>16</v>
          </cell>
        </row>
        <row r="83">
          <cell r="B83" t="str">
            <v>Баранов Юрий</v>
          </cell>
          <cell r="C83" t="str">
            <v>Москва ЭЦБогданова</v>
          </cell>
          <cell r="D83">
            <v>231</v>
          </cell>
          <cell r="E83">
            <v>1968</v>
          </cell>
          <cell r="F83">
            <v>3.1597222222222222E-3</v>
          </cell>
          <cell r="G83">
            <v>6.2997685185185196E-3</v>
          </cell>
          <cell r="H83">
            <v>9.4386574074074078E-3</v>
          </cell>
          <cell r="I83">
            <v>1.2587962962962962E-2</v>
          </cell>
          <cell r="J83">
            <v>1.5783564814814813E-2</v>
          </cell>
          <cell r="K83">
            <v>1.892361111111111E-2</v>
          </cell>
          <cell r="L83">
            <v>2.1991898148148146E-2</v>
          </cell>
          <cell r="M83">
            <v>2.5153935185185185E-2</v>
          </cell>
          <cell r="N83">
            <v>2.8196759259259258E-2</v>
          </cell>
          <cell r="O83">
            <v>33</v>
          </cell>
        </row>
        <row r="84">
          <cell r="B84" t="str">
            <v>Андреев Валентин</v>
          </cell>
          <cell r="C84" t="str">
            <v>GoldFinch Team, г. И</v>
          </cell>
          <cell r="D84">
            <v>238</v>
          </cell>
          <cell r="E84">
            <v>1975</v>
          </cell>
          <cell r="F84">
            <v>3.1539351851851854E-3</v>
          </cell>
          <cell r="G84">
            <v>6.2754629629629627E-3</v>
          </cell>
          <cell r="H84">
            <v>9.4224537037037037E-3</v>
          </cell>
          <cell r="I84">
            <v>1.2559027777777778E-2</v>
          </cell>
          <cell r="J84">
            <v>1.5721064814814813E-2</v>
          </cell>
          <cell r="K84">
            <v>1.8834490740740738E-2</v>
          </cell>
          <cell r="L84">
            <v>2.2037037037037036E-2</v>
          </cell>
          <cell r="M84">
            <v>2.5246527777777777E-2</v>
          </cell>
          <cell r="N84">
            <v>2.8412037037037038E-2</v>
          </cell>
          <cell r="O84">
            <v>31</v>
          </cell>
        </row>
        <row r="85">
          <cell r="B85" t="str">
            <v>Машинистов Сергей</v>
          </cell>
          <cell r="C85" t="str">
            <v>г.Рязань</v>
          </cell>
          <cell r="D85">
            <v>240</v>
          </cell>
          <cell r="E85">
            <v>1968</v>
          </cell>
          <cell r="F85">
            <v>3.1655092592592598E-3</v>
          </cell>
          <cell r="G85">
            <v>6.3287037037037036E-3</v>
          </cell>
          <cell r="H85">
            <v>9.4675925925925917E-3</v>
          </cell>
          <cell r="I85">
            <v>1.2665509259259258E-2</v>
          </cell>
          <cell r="J85">
            <v>1.5800925925925927E-2</v>
          </cell>
          <cell r="K85">
            <v>1.8894675925925926E-2</v>
          </cell>
          <cell r="L85">
            <v>2.2032407407407407E-2</v>
          </cell>
          <cell r="M85">
            <v>2.5177083333333336E-2</v>
          </cell>
          <cell r="N85">
            <v>2.8578703703703703E-2</v>
          </cell>
          <cell r="O85">
            <v>29</v>
          </cell>
        </row>
        <row r="86">
          <cell r="B86" t="str">
            <v>Ямбаев Илья</v>
          </cell>
          <cell r="C86" t="str">
            <v>Солнечногорск Манжос</v>
          </cell>
          <cell r="D86">
            <v>245</v>
          </cell>
          <cell r="E86">
            <v>1975</v>
          </cell>
          <cell r="F86">
            <v>3.0694444444444445E-3</v>
          </cell>
          <cell r="G86">
            <v>6.3043981481481484E-3</v>
          </cell>
          <cell r="H86">
            <v>9.5497685185185182E-3</v>
          </cell>
          <cell r="I86">
            <v>1.2781250000000001E-2</v>
          </cell>
          <cell r="J86">
            <v>1.6033564814814816E-2</v>
          </cell>
          <cell r="K86">
            <v>1.9155092592592592E-2</v>
          </cell>
          <cell r="L86">
            <v>2.2467592592592591E-2</v>
          </cell>
          <cell r="M86">
            <v>2.5798611111111109E-2</v>
          </cell>
          <cell r="N86">
            <v>2.9011574074074075E-2</v>
          </cell>
          <cell r="O86">
            <v>27</v>
          </cell>
        </row>
        <row r="87">
          <cell r="B87" t="str">
            <v>Девяткин Вячеслав</v>
          </cell>
          <cell r="C87" t="str">
            <v>Саранск Биатлон 13</v>
          </cell>
          <cell r="D87">
            <v>244</v>
          </cell>
          <cell r="E87">
            <v>1970</v>
          </cell>
          <cell r="F87">
            <v>3.1990740740740742E-3</v>
          </cell>
          <cell r="G87">
            <v>6.4629629629629629E-3</v>
          </cell>
          <cell r="H87">
            <v>9.7465277777777776E-3</v>
          </cell>
          <cell r="I87">
            <v>1.3012731481481481E-2</v>
          </cell>
          <cell r="J87">
            <v>1.6282407407407409E-2</v>
          </cell>
          <cell r="K87">
            <v>1.955671296296296E-2</v>
          </cell>
          <cell r="L87">
            <v>2.2957175925925926E-2</v>
          </cell>
          <cell r="M87">
            <v>2.6300925925925926E-2</v>
          </cell>
          <cell r="N87">
            <v>2.9599537037037039E-2</v>
          </cell>
          <cell r="O87">
            <v>26</v>
          </cell>
        </row>
        <row r="88">
          <cell r="B88" t="str">
            <v>Ендовицкий Влас</v>
          </cell>
          <cell r="C88" t="str">
            <v>Лыжный сервис ТОКО</v>
          </cell>
          <cell r="D88">
            <v>237</v>
          </cell>
          <cell r="E88">
            <v>1970</v>
          </cell>
          <cell r="F88">
            <v>3.2754629629629631E-3</v>
          </cell>
          <cell r="G88">
            <v>6.6365740740740734E-3</v>
          </cell>
          <cell r="H88">
            <v>9.8148148148148144E-3</v>
          </cell>
          <cell r="I88">
            <v>1.3074074074074076E-2</v>
          </cell>
          <cell r="J88">
            <v>1.6409722222222221E-2</v>
          </cell>
          <cell r="K88">
            <v>1.9706018518518519E-2</v>
          </cell>
          <cell r="L88">
            <v>2.3086805555555551E-2</v>
          </cell>
          <cell r="M88">
            <v>2.6296296296296293E-2</v>
          </cell>
          <cell r="N88">
            <v>2.962615740740741E-2</v>
          </cell>
          <cell r="O88">
            <v>25</v>
          </cell>
        </row>
        <row r="89">
          <cell r="B89" t="str">
            <v>Есаков Сергей</v>
          </cell>
          <cell r="C89" t="str">
            <v>"СК ""Посейдон"""</v>
          </cell>
          <cell r="D89">
            <v>227</v>
          </cell>
          <cell r="E89">
            <v>1967</v>
          </cell>
          <cell r="F89">
            <v>3.3993055555555552E-3</v>
          </cell>
          <cell r="G89">
            <v>6.7418981481481488E-3</v>
          </cell>
          <cell r="H89">
            <v>1.0090277777777778E-2</v>
          </cell>
          <cell r="I89">
            <v>1.3292824074074073E-2</v>
          </cell>
          <cell r="J89">
            <v>1.6542824074074074E-2</v>
          </cell>
          <cell r="K89">
            <v>1.9877314814814816E-2</v>
          </cell>
          <cell r="L89">
            <v>2.3174768518518522E-2</v>
          </cell>
          <cell r="M89">
            <v>2.6550925925925926E-2</v>
          </cell>
          <cell r="N89">
            <v>2.9678240740740741E-2</v>
          </cell>
          <cell r="O89">
            <v>24</v>
          </cell>
        </row>
        <row r="90">
          <cell r="B90" t="str">
            <v>Ильичев Эдуард</v>
          </cell>
          <cell r="C90" t="str">
            <v>лыжный клуб выксы</v>
          </cell>
          <cell r="D90">
            <v>246</v>
          </cell>
          <cell r="E90">
            <v>1968</v>
          </cell>
          <cell r="F90">
            <v>3.2824074074074075E-3</v>
          </cell>
          <cell r="G90">
            <v>6.649305555555555E-3</v>
          </cell>
          <cell r="H90">
            <v>9.7858796296296287E-3</v>
          </cell>
          <cell r="I90">
            <v>1.2958333333333334E-2</v>
          </cell>
          <cell r="J90">
            <v>1.6355324074074074E-2</v>
          </cell>
          <cell r="K90">
            <v>1.9811342592592592E-2</v>
          </cell>
          <cell r="L90">
            <v>2.3126157407407408E-2</v>
          </cell>
          <cell r="M90">
            <v>2.6528935185185187E-2</v>
          </cell>
          <cell r="N90">
            <v>2.9921296296296297E-2</v>
          </cell>
          <cell r="O90">
            <v>23</v>
          </cell>
        </row>
        <row r="91">
          <cell r="B91" t="str">
            <v>Акимов Андрей</v>
          </cell>
          <cell r="C91" t="str">
            <v>Лотос</v>
          </cell>
          <cell r="D91">
            <v>232</v>
          </cell>
          <cell r="E91">
            <v>1970</v>
          </cell>
          <cell r="F91">
            <v>3.2569444444444443E-3</v>
          </cell>
          <cell r="G91">
            <v>6.5069444444444437E-3</v>
          </cell>
          <cell r="H91">
            <v>9.8206018518518529E-3</v>
          </cell>
          <cell r="I91">
            <v>1.3184027777777779E-2</v>
          </cell>
          <cell r="J91">
            <v>1.6508101851851854E-2</v>
          </cell>
          <cell r="K91">
            <v>1.9993055555555556E-2</v>
          </cell>
          <cell r="L91">
            <v>2.338078703703704E-2</v>
          </cell>
          <cell r="M91">
            <v>2.6814814814814816E-2</v>
          </cell>
          <cell r="N91">
            <v>3.030787037037037E-2</v>
          </cell>
          <cell r="O91">
            <v>22</v>
          </cell>
        </row>
        <row r="92">
          <cell r="B92" t="str">
            <v>Захаров Илья</v>
          </cell>
          <cell r="C92" t="str">
            <v>Рязань</v>
          </cell>
          <cell r="D92">
            <v>235</v>
          </cell>
          <cell r="E92">
            <v>1974</v>
          </cell>
          <cell r="F92">
            <v>3.3495370370370367E-3</v>
          </cell>
          <cell r="G92">
            <v>6.6018518518518518E-3</v>
          </cell>
          <cell r="H92">
            <v>9.9016203703703697E-3</v>
          </cell>
          <cell r="I92">
            <v>1.3293981481481483E-2</v>
          </cell>
          <cell r="J92">
            <v>1.6685185185185185E-2</v>
          </cell>
          <cell r="K92">
            <v>2.0096064814814813E-2</v>
          </cell>
          <cell r="L92">
            <v>2.3553240740740739E-2</v>
          </cell>
          <cell r="M92">
            <v>2.6925925925925926E-2</v>
          </cell>
          <cell r="N92">
            <v>3.0341435185185187E-2</v>
          </cell>
          <cell r="O92">
            <v>21</v>
          </cell>
        </row>
        <row r="93">
          <cell r="B93" t="str">
            <v>Гренков Сергей</v>
          </cell>
          <cell r="C93" t="str">
            <v>Лично Москва</v>
          </cell>
          <cell r="D93">
            <v>249</v>
          </cell>
          <cell r="E93">
            <v>1969</v>
          </cell>
          <cell r="F93">
            <v>3.2546296296296295E-3</v>
          </cell>
          <cell r="G93">
            <v>6.6111111111111101E-3</v>
          </cell>
          <cell r="H93">
            <v>9.9976851851851841E-3</v>
          </cell>
          <cell r="I93">
            <v>1.3393518518518518E-2</v>
          </cell>
          <cell r="J93">
            <v>1.680324074074074E-2</v>
          </cell>
          <cell r="K93">
            <v>2.0234953703703703E-2</v>
          </cell>
          <cell r="L93">
            <v>2.3608796296296298E-2</v>
          </cell>
          <cell r="M93">
            <v>2.7052083333333334E-2</v>
          </cell>
          <cell r="N93">
            <v>3.0379629629629631E-2</v>
          </cell>
          <cell r="O93">
            <v>20</v>
          </cell>
        </row>
        <row r="94">
          <cell r="B94" t="str">
            <v>Савоскин Сергей</v>
          </cell>
          <cell r="C94" t="str">
            <v>Рязань</v>
          </cell>
          <cell r="D94">
            <v>234</v>
          </cell>
          <cell r="E94">
            <v>1973</v>
          </cell>
          <cell r="F94">
            <v>3.3229166666666667E-3</v>
          </cell>
          <cell r="G94">
            <v>6.7847222222222224E-3</v>
          </cell>
          <cell r="H94">
            <v>1.0239583333333333E-2</v>
          </cell>
          <cell r="I94">
            <v>1.3655092592592594E-2</v>
          </cell>
          <cell r="J94">
            <v>1.7056712962962964E-2</v>
          </cell>
          <cell r="K94">
            <v>2.0446759259259258E-2</v>
          </cell>
          <cell r="L94">
            <v>2.3895833333333328E-2</v>
          </cell>
          <cell r="M94">
            <v>2.7307870370370368E-2</v>
          </cell>
          <cell r="N94">
            <v>3.0701388888888889E-2</v>
          </cell>
          <cell r="O94">
            <v>19</v>
          </cell>
        </row>
        <row r="95">
          <cell r="B95" t="str">
            <v>Старков Олег</v>
          </cell>
          <cell r="C95" t="str">
            <v>ABST/ Москва</v>
          </cell>
          <cell r="D95">
            <v>239</v>
          </cell>
          <cell r="E95">
            <v>1970</v>
          </cell>
          <cell r="F95">
            <v>3.3506944444444443E-3</v>
          </cell>
          <cell r="G95">
            <v>6.7314814814814815E-3</v>
          </cell>
          <cell r="H95">
            <v>1.0171296296296296E-2</v>
          </cell>
          <cell r="I95">
            <v>1.3641203703703704E-2</v>
          </cell>
          <cell r="J95">
            <v>1.7112268518518516E-2</v>
          </cell>
          <cell r="K95">
            <v>2.0651620370370372E-2</v>
          </cell>
          <cell r="L95">
            <v>2.4201388888888887E-2</v>
          </cell>
          <cell r="M95">
            <v>2.7818287037037034E-2</v>
          </cell>
          <cell r="N95">
            <v>3.1349537037037037E-2</v>
          </cell>
          <cell r="O95">
            <v>18</v>
          </cell>
        </row>
        <row r="96">
          <cell r="B96" t="str">
            <v>Журавлев Денис</v>
          </cell>
          <cell r="C96" t="str">
            <v>Зеленоград</v>
          </cell>
          <cell r="D96">
            <v>225</v>
          </cell>
          <cell r="E96">
            <v>1970</v>
          </cell>
          <cell r="F96">
            <v>3.4351851851851852E-3</v>
          </cell>
          <cell r="G96">
            <v>6.8553240740740736E-3</v>
          </cell>
          <cell r="H96">
            <v>1.0307870370370372E-2</v>
          </cell>
          <cell r="I96">
            <v>1.3854166666666666E-2</v>
          </cell>
          <cell r="J96">
            <v>1.7405092592592594E-2</v>
          </cell>
          <cell r="K96">
            <v>2.0946759259259259E-2</v>
          </cell>
          <cell r="L96">
            <v>2.4465277777777777E-2</v>
          </cell>
          <cell r="M96">
            <v>2.8000000000000001E-2</v>
          </cell>
          <cell r="N96">
            <v>3.1458333333333331E-2</v>
          </cell>
          <cell r="O96">
            <v>17</v>
          </cell>
        </row>
        <row r="97">
          <cell r="B97" t="str">
            <v>Авдонин Олег</v>
          </cell>
          <cell r="C97" t="str">
            <v>Goldfinchteam Москва</v>
          </cell>
          <cell r="D97">
            <v>242</v>
          </cell>
          <cell r="E97">
            <v>1970</v>
          </cell>
          <cell r="F97">
            <v>3.4282407407407404E-3</v>
          </cell>
          <cell r="G97">
            <v>6.8912037037037041E-3</v>
          </cell>
          <cell r="H97">
            <v>1.0449074074074074E-2</v>
          </cell>
          <cell r="I97">
            <v>1.4004629629629631E-2</v>
          </cell>
          <cell r="J97">
            <v>1.7562499999999998E-2</v>
          </cell>
          <cell r="K97">
            <v>2.1126157407407406E-2</v>
          </cell>
          <cell r="L97">
            <v>2.4549768518518519E-2</v>
          </cell>
          <cell r="M97">
            <v>2.8129629629629629E-2</v>
          </cell>
          <cell r="N97">
            <v>3.1766203703703706E-2</v>
          </cell>
          <cell r="O97">
            <v>16</v>
          </cell>
        </row>
        <row r="98">
          <cell r="B98" t="str">
            <v>Жмаев Олег</v>
          </cell>
          <cell r="C98" t="str">
            <v>"СОБ ""Лесная"", г.</v>
          </cell>
          <cell r="D98">
            <v>229</v>
          </cell>
          <cell r="E98">
            <v>1967</v>
          </cell>
          <cell r="F98">
            <v>3.6863425925925931E-3</v>
          </cell>
          <cell r="G98">
            <v>7.3877314814814812E-3</v>
          </cell>
          <cell r="H98">
            <v>1.1212962962962965E-2</v>
          </cell>
          <cell r="I98">
            <v>1.5059027777777777E-2</v>
          </cell>
          <cell r="J98">
            <v>1.8966435185185187E-2</v>
          </cell>
          <cell r="K98">
            <v>2.2805555555555555E-2</v>
          </cell>
          <cell r="L98">
            <v>2.6640046296296294E-2</v>
          </cell>
          <cell r="M98">
            <v>3.0512731481481481E-2</v>
          </cell>
          <cell r="N98">
            <v>3.4249999999999996E-2</v>
          </cell>
          <cell r="O98">
            <v>15</v>
          </cell>
        </row>
        <row r="99">
          <cell r="B99" t="str">
            <v>Зябрев Сергей</v>
          </cell>
          <cell r="C99" t="str">
            <v>KLT / Москва</v>
          </cell>
          <cell r="D99">
            <v>250</v>
          </cell>
          <cell r="E99">
            <v>1974</v>
          </cell>
          <cell r="F99">
            <v>3.6944444444444446E-3</v>
          </cell>
          <cell r="G99">
            <v>7.5752314814814814E-3</v>
          </cell>
          <cell r="H99">
            <v>1.1466435185185185E-2</v>
          </cell>
          <cell r="I99">
            <v>1.5328703703703704E-2</v>
          </cell>
          <cell r="J99">
            <v>1.9219907407407408E-2</v>
          </cell>
          <cell r="K99">
            <v>2.3116898148148147E-2</v>
          </cell>
          <cell r="L99">
            <v>2.6996527777777779E-2</v>
          </cell>
          <cell r="M99">
            <v>3.0893518518518518E-2</v>
          </cell>
          <cell r="N99">
            <v>3.4675925925925923E-2</v>
          </cell>
          <cell r="O99">
            <v>14</v>
          </cell>
        </row>
        <row r="100">
          <cell r="B100" t="str">
            <v>Сурнакин Антон</v>
          </cell>
          <cell r="C100" t="str">
            <v>BML</v>
          </cell>
          <cell r="D100">
            <v>248</v>
          </cell>
          <cell r="E100">
            <v>1972</v>
          </cell>
          <cell r="F100">
            <v>3.7037037037037034E-3</v>
          </cell>
          <cell r="G100">
            <v>7.5555555555555558E-3</v>
          </cell>
          <cell r="H100">
            <v>1.153587962962963E-2</v>
          </cell>
          <cell r="I100">
            <v>1.545601851851852E-2</v>
          </cell>
          <cell r="J100">
            <v>1.9386574074074073E-2</v>
          </cell>
          <cell r="K100">
            <v>2.3337962962962963E-2</v>
          </cell>
          <cell r="L100">
            <v>2.73125E-2</v>
          </cell>
          <cell r="M100">
            <v>3.1268518518518515E-2</v>
          </cell>
          <cell r="N100">
            <v>3.5226851851851849E-2</v>
          </cell>
          <cell r="O100">
            <v>13</v>
          </cell>
        </row>
        <row r="101">
          <cell r="B101" t="str">
            <v>Быков Евгений</v>
          </cell>
          <cell r="C101" t="str">
            <v>Лично / Москва</v>
          </cell>
          <cell r="D101">
            <v>233</v>
          </cell>
          <cell r="E101">
            <v>1970</v>
          </cell>
          <cell r="F101">
            <v>3.6979166666666671E-3</v>
          </cell>
          <cell r="G101">
            <v>7.5486111111111101E-3</v>
          </cell>
          <cell r="H101">
            <v>1.1493055555555555E-2</v>
          </cell>
          <cell r="I101">
            <v>1.5480324074074075E-2</v>
          </cell>
          <cell r="J101">
            <v>1.9598379629629629E-2</v>
          </cell>
          <cell r="K101">
            <v>2.3711805555555559E-2</v>
          </cell>
          <cell r="L101">
            <v>2.770138888888889E-2</v>
          </cell>
          <cell r="M101">
            <v>3.1863425925925927E-2</v>
          </cell>
          <cell r="N101">
            <v>3.5894675925925927E-2</v>
          </cell>
          <cell r="O101">
            <v>12</v>
          </cell>
        </row>
        <row r="102">
          <cell r="B102" t="str">
            <v>Шавеко Денис</v>
          </cell>
          <cell r="C102" t="str">
            <v>Купавна</v>
          </cell>
          <cell r="D102">
            <v>230</v>
          </cell>
          <cell r="E102">
            <v>1974</v>
          </cell>
          <cell r="F102">
            <v>3.9398148148148153E-3</v>
          </cell>
          <cell r="G102">
            <v>7.8969907407407409E-3</v>
          </cell>
          <cell r="H102">
            <v>1.2027777777777778E-2</v>
          </cell>
          <cell r="I102">
            <v>1.6224537037037037E-2</v>
          </cell>
          <cell r="J102">
            <v>2.050462962962963E-2</v>
          </cell>
          <cell r="K102">
            <v>2.479976851851852E-2</v>
          </cell>
          <cell r="L102">
            <v>2.9083333333333336E-2</v>
          </cell>
          <cell r="M102">
            <v>3.3396990740740741E-2</v>
          </cell>
          <cell r="N102">
            <v>3.7656250000000002E-2</v>
          </cell>
          <cell r="O102">
            <v>11</v>
          </cell>
        </row>
      </sheetData>
      <sheetData sheetId="1"/>
      <sheetData sheetId="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 старта"/>
    </sheetNames>
    <sheetDataSet>
      <sheetData sheetId="0">
        <row r="47">
          <cell r="B47" t="str">
            <v>Воробьев Виктор</v>
          </cell>
          <cell r="C47" t="str">
            <v>Рязань</v>
          </cell>
          <cell r="D47">
            <v>451</v>
          </cell>
          <cell r="E47">
            <v>1963</v>
          </cell>
          <cell r="F47">
            <v>14</v>
          </cell>
          <cell r="G47">
            <v>1.6759259259259258E-2</v>
          </cell>
          <cell r="H47">
            <v>1</v>
          </cell>
          <cell r="I47">
            <v>33</v>
          </cell>
        </row>
        <row r="48">
          <cell r="B48" t="str">
            <v>Ильвовский Алексей</v>
          </cell>
          <cell r="C48" t="str">
            <v>Альфа-Битца / Москва</v>
          </cell>
          <cell r="D48">
            <v>452</v>
          </cell>
          <cell r="E48">
            <v>1961</v>
          </cell>
          <cell r="F48">
            <v>14</v>
          </cell>
          <cell r="G48">
            <v>1.7083333333333336E-2</v>
          </cell>
          <cell r="H48">
            <v>2</v>
          </cell>
          <cell r="I48">
            <v>31</v>
          </cell>
        </row>
        <row r="49">
          <cell r="B49" t="str">
            <v>Незванов Юрий</v>
          </cell>
          <cell r="C49" t="str">
            <v>Л.к. Арена, г. Серги</v>
          </cell>
          <cell r="D49">
            <v>455</v>
          </cell>
          <cell r="E49">
            <v>1962</v>
          </cell>
          <cell r="F49">
            <v>14</v>
          </cell>
          <cell r="G49">
            <v>1.726851851851852E-2</v>
          </cell>
          <cell r="H49">
            <v>3</v>
          </cell>
          <cell r="I49">
            <v>29</v>
          </cell>
        </row>
        <row r="50">
          <cell r="B50" t="str">
            <v>Смирнов Андрей</v>
          </cell>
          <cell r="C50" t="str">
            <v>Краснознаменск</v>
          </cell>
          <cell r="D50">
            <v>456</v>
          </cell>
          <cell r="E50">
            <v>1966</v>
          </cell>
          <cell r="F50">
            <v>14</v>
          </cell>
          <cell r="G50">
            <v>1.7274305555555557E-2</v>
          </cell>
          <cell r="H50">
            <v>4</v>
          </cell>
          <cell r="I50">
            <v>27</v>
          </cell>
        </row>
        <row r="51">
          <cell r="B51" t="str">
            <v>Хромов Сергей</v>
          </cell>
          <cell r="C51" t="str">
            <v>Экип.центр Богданова</v>
          </cell>
          <cell r="D51">
            <v>457</v>
          </cell>
          <cell r="E51">
            <v>1959</v>
          </cell>
          <cell r="F51">
            <v>13</v>
          </cell>
          <cell r="G51">
            <v>1.6053240740740739E-2</v>
          </cell>
          <cell r="H51">
            <v>5</v>
          </cell>
          <cell r="I51">
            <v>26</v>
          </cell>
        </row>
        <row r="52">
          <cell r="B52" t="str">
            <v>Кондратьев Константин</v>
          </cell>
          <cell r="C52" t="str">
            <v>СШОР 111 ФОК Лотос</v>
          </cell>
          <cell r="D52">
            <v>453</v>
          </cell>
          <cell r="E52">
            <v>1964</v>
          </cell>
          <cell r="F52">
            <v>12</v>
          </cell>
          <cell r="G52">
            <v>1.4976851851851852E-2</v>
          </cell>
          <cell r="H52">
            <v>6</v>
          </cell>
          <cell r="I52">
            <v>25</v>
          </cell>
        </row>
        <row r="53">
          <cell r="B53" t="str">
            <v>Шварц Михаил</v>
          </cell>
          <cell r="C53" t="str">
            <v>Москва</v>
          </cell>
          <cell r="D53">
            <v>458</v>
          </cell>
          <cell r="E53">
            <v>1961</v>
          </cell>
          <cell r="F53">
            <v>11</v>
          </cell>
          <cell r="G53">
            <v>1.4016203703703704E-2</v>
          </cell>
          <cell r="H53">
            <v>7</v>
          </cell>
          <cell r="I53">
            <v>24</v>
          </cell>
        </row>
        <row r="58">
          <cell r="B58" t="str">
            <v>Баранов Юрий</v>
          </cell>
          <cell r="C58" t="str">
            <v>Москва ЭЦБогданова</v>
          </cell>
          <cell r="D58">
            <v>477</v>
          </cell>
          <cell r="E58">
            <v>1968</v>
          </cell>
          <cell r="F58">
            <v>17</v>
          </cell>
          <cell r="G58">
            <v>1.90625E-2</v>
          </cell>
          <cell r="H58">
            <v>1</v>
          </cell>
          <cell r="I58">
            <v>33</v>
          </cell>
        </row>
        <row r="59">
          <cell r="B59" t="str">
            <v>Щепёткин Алексей</v>
          </cell>
          <cell r="C59" t="str">
            <v>triskirun.ru</v>
          </cell>
          <cell r="D59">
            <v>490</v>
          </cell>
          <cell r="E59">
            <v>1968</v>
          </cell>
          <cell r="F59">
            <v>17</v>
          </cell>
          <cell r="G59">
            <v>1.9074074074074073E-2</v>
          </cell>
          <cell r="H59">
            <v>2</v>
          </cell>
          <cell r="I59">
            <v>31</v>
          </cell>
        </row>
        <row r="60">
          <cell r="B60" t="str">
            <v>Ендовицкий Влас</v>
          </cell>
          <cell r="C60" t="str">
            <v>Лыжный сервис ТОКО</v>
          </cell>
          <cell r="D60">
            <v>482</v>
          </cell>
          <cell r="E60">
            <v>1970</v>
          </cell>
          <cell r="F60">
            <v>17</v>
          </cell>
          <cell r="G60">
            <v>1.9398148148148147E-2</v>
          </cell>
          <cell r="H60">
            <v>3</v>
          </cell>
          <cell r="I60">
            <v>29</v>
          </cell>
        </row>
        <row r="61">
          <cell r="B61" t="str">
            <v>Есаков Сергей</v>
          </cell>
          <cell r="C61" t="str">
            <v>СК Посейдон</v>
          </cell>
          <cell r="D61">
            <v>484</v>
          </cell>
          <cell r="E61">
            <v>1967</v>
          </cell>
          <cell r="F61">
            <v>17</v>
          </cell>
          <cell r="G61">
            <v>1.9432870370370371E-2</v>
          </cell>
          <cell r="H61">
            <v>4</v>
          </cell>
          <cell r="I61">
            <v>27</v>
          </cell>
        </row>
        <row r="62">
          <cell r="B62" t="str">
            <v>Акимов Андрей</v>
          </cell>
          <cell r="C62" t="str">
            <v>Лотос</v>
          </cell>
          <cell r="D62">
            <v>476</v>
          </cell>
          <cell r="E62">
            <v>1970</v>
          </cell>
          <cell r="F62">
            <v>16</v>
          </cell>
          <cell r="G62">
            <v>1.894675925925926E-2</v>
          </cell>
          <cell r="H62">
            <v>5</v>
          </cell>
          <cell r="I62">
            <v>26</v>
          </cell>
        </row>
        <row r="63">
          <cell r="B63" t="str">
            <v>Соломатин Михаил</v>
          </cell>
          <cell r="C63">
            <v>0</v>
          </cell>
          <cell r="D63">
            <v>491</v>
          </cell>
          <cell r="E63">
            <v>1973</v>
          </cell>
          <cell r="F63">
            <v>15</v>
          </cell>
          <cell r="G63">
            <v>1.7824074074074076E-2</v>
          </cell>
          <cell r="H63">
            <v>6</v>
          </cell>
          <cell r="I63">
            <v>25</v>
          </cell>
        </row>
        <row r="64">
          <cell r="B64" t="str">
            <v>Старков Олег</v>
          </cell>
          <cell r="C64" t="str">
            <v>ABST/ Москва</v>
          </cell>
          <cell r="D64">
            <v>487</v>
          </cell>
          <cell r="E64">
            <v>1970</v>
          </cell>
          <cell r="F64">
            <v>13</v>
          </cell>
          <cell r="G64">
            <v>1.5763888888888886E-2</v>
          </cell>
          <cell r="H64">
            <v>7</v>
          </cell>
          <cell r="I64">
            <v>24</v>
          </cell>
        </row>
        <row r="65">
          <cell r="B65" t="str">
            <v>Есаков Игорь</v>
          </cell>
          <cell r="C65" t="str">
            <v>"СК ""Посейдон"""</v>
          </cell>
          <cell r="D65">
            <v>483</v>
          </cell>
          <cell r="E65">
            <v>1969</v>
          </cell>
          <cell r="F65">
            <v>12</v>
          </cell>
          <cell r="G65">
            <v>1.4490740740740742E-2</v>
          </cell>
          <cell r="H65">
            <v>8</v>
          </cell>
          <cell r="I65">
            <v>23</v>
          </cell>
        </row>
        <row r="66">
          <cell r="B66" t="str">
            <v>Трошин Денис</v>
          </cell>
          <cell r="C66" t="str">
            <v>ABST</v>
          </cell>
          <cell r="D66">
            <v>489</v>
          </cell>
          <cell r="E66">
            <v>1976</v>
          </cell>
          <cell r="F66">
            <v>11</v>
          </cell>
          <cell r="G66">
            <v>1.3425925925925924E-2</v>
          </cell>
          <cell r="H66">
            <v>9</v>
          </cell>
          <cell r="I66">
            <v>22</v>
          </cell>
        </row>
        <row r="67">
          <cell r="B67" t="str">
            <v>Думкин Алексей</v>
          </cell>
          <cell r="C67" t="str">
            <v>Ватутинки</v>
          </cell>
          <cell r="D67">
            <v>481</v>
          </cell>
          <cell r="E67">
            <v>1975</v>
          </cell>
          <cell r="F67">
            <v>10</v>
          </cell>
          <cell r="G67">
            <v>1.2395833333333335E-2</v>
          </cell>
          <cell r="H67">
            <v>10</v>
          </cell>
          <cell r="I67">
            <v>21</v>
          </cell>
        </row>
        <row r="68">
          <cell r="B68" t="str">
            <v>Зябрев Сергей</v>
          </cell>
          <cell r="C68" t="str">
            <v>Москва</v>
          </cell>
          <cell r="D68">
            <v>485</v>
          </cell>
          <cell r="E68">
            <v>1974</v>
          </cell>
          <cell r="F68">
            <v>9</v>
          </cell>
          <cell r="G68">
            <v>1.1782407407407406E-2</v>
          </cell>
          <cell r="H68">
            <v>11</v>
          </cell>
          <cell r="I68">
            <v>20</v>
          </cell>
        </row>
        <row r="69">
          <cell r="B69" t="str">
            <v>Быков Евгений</v>
          </cell>
          <cell r="C69" t="str">
            <v>лично / Москва</v>
          </cell>
          <cell r="D69">
            <v>479</v>
          </cell>
          <cell r="E69">
            <v>1970</v>
          </cell>
          <cell r="F69">
            <v>8</v>
          </cell>
          <cell r="G69">
            <v>1.050925925925926E-2</v>
          </cell>
          <cell r="H69">
            <v>12</v>
          </cell>
          <cell r="I69">
            <v>19</v>
          </cell>
        </row>
        <row r="70">
          <cell r="B70" t="str">
            <v>Сурнакин Антон</v>
          </cell>
          <cell r="C70" t="str">
            <v>BML</v>
          </cell>
          <cell r="D70">
            <v>488</v>
          </cell>
          <cell r="E70">
            <v>1972</v>
          </cell>
          <cell r="F70">
            <v>7</v>
          </cell>
          <cell r="G70">
            <v>9.1782407407407403E-3</v>
          </cell>
          <cell r="H70">
            <v>13</v>
          </cell>
          <cell r="I70">
            <v>18</v>
          </cell>
        </row>
        <row r="81">
          <cell r="B81" t="str">
            <v>Курлович Сергей</v>
          </cell>
          <cell r="C81" t="str">
            <v>Москва</v>
          </cell>
          <cell r="D81">
            <v>508</v>
          </cell>
          <cell r="E81">
            <v>1985</v>
          </cell>
          <cell r="F81">
            <v>20</v>
          </cell>
          <cell r="G81">
            <v>2.3923611111111114E-2</v>
          </cell>
          <cell r="H81">
            <v>1</v>
          </cell>
          <cell r="I81">
            <v>33</v>
          </cell>
        </row>
        <row r="82">
          <cell r="B82" t="str">
            <v>Корсаков Сергей</v>
          </cell>
          <cell r="C82" t="str">
            <v>ЦСП "Луч"</v>
          </cell>
          <cell r="D82">
            <v>513</v>
          </cell>
          <cell r="E82">
            <v>1991</v>
          </cell>
          <cell r="F82">
            <v>20</v>
          </cell>
          <cell r="G82">
            <v>2.3935185185185184E-2</v>
          </cell>
          <cell r="H82">
            <v>2</v>
          </cell>
          <cell r="I82">
            <v>31</v>
          </cell>
        </row>
        <row r="83">
          <cell r="B83" t="str">
            <v>Кондраков Григорий</v>
          </cell>
          <cell r="C83" t="str">
            <v>VolkushaBulls</v>
          </cell>
          <cell r="D83">
            <v>506</v>
          </cell>
          <cell r="E83">
            <v>1988</v>
          </cell>
          <cell r="F83">
            <v>20</v>
          </cell>
          <cell r="G83">
            <v>2.5324074074074079E-2</v>
          </cell>
          <cell r="H83">
            <v>3</v>
          </cell>
          <cell r="I83">
            <v>29</v>
          </cell>
        </row>
        <row r="84">
          <cell r="B84" t="str">
            <v>Ганушкин Антон</v>
          </cell>
          <cell r="C84" t="str">
            <v>Москва</v>
          </cell>
          <cell r="D84">
            <v>505</v>
          </cell>
          <cell r="E84">
            <v>1994</v>
          </cell>
          <cell r="F84">
            <v>19</v>
          </cell>
          <cell r="G84">
            <v>2.3784722222222221E-2</v>
          </cell>
          <cell r="H84">
            <v>4</v>
          </cell>
          <cell r="I84">
            <v>27</v>
          </cell>
        </row>
        <row r="85">
          <cell r="B85" t="str">
            <v>Барбашин Александр</v>
          </cell>
          <cell r="C85" t="str">
            <v>VolkushaBulls</v>
          </cell>
          <cell r="D85">
            <v>504</v>
          </cell>
          <cell r="E85">
            <v>1985</v>
          </cell>
          <cell r="F85">
            <v>18</v>
          </cell>
          <cell r="G85">
            <v>2.2592592592592591E-2</v>
          </cell>
          <cell r="H85">
            <v>5</v>
          </cell>
          <cell r="I85">
            <v>26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7">
          <cell r="B7" t="str">
            <v>Марюков Сергей</v>
          </cell>
          <cell r="C7" t="str">
            <v>Редкино тверской обл</v>
          </cell>
          <cell r="D7">
            <v>2</v>
          </cell>
          <cell r="E7">
            <v>1961</v>
          </cell>
          <cell r="F7">
            <v>8.4791666666666678E-3</v>
          </cell>
          <cell r="G7">
            <v>1.7476851851851851E-2</v>
          </cell>
          <cell r="H7">
            <v>33</v>
          </cell>
        </row>
        <row r="8">
          <cell r="B8" t="str">
            <v>Ильвовский Алексей</v>
          </cell>
          <cell r="C8" t="str">
            <v>Альфа -битца</v>
          </cell>
          <cell r="D8">
            <v>6</v>
          </cell>
          <cell r="E8">
            <v>1961</v>
          </cell>
          <cell r="F8">
            <v>8.6527777777777783E-3</v>
          </cell>
          <cell r="G8">
            <v>1.7815972222222223E-2</v>
          </cell>
          <cell r="H8">
            <v>31</v>
          </cell>
        </row>
        <row r="9">
          <cell r="B9" t="str">
            <v>Соловьев Андрей</v>
          </cell>
          <cell r="C9" t="str">
            <v>г. Солнечногорск</v>
          </cell>
          <cell r="D9">
            <v>5</v>
          </cell>
          <cell r="E9">
            <v>1965</v>
          </cell>
          <cell r="F9">
            <v>8.7824074074074072E-3</v>
          </cell>
          <cell r="G9">
            <v>1.7923611111111109E-2</v>
          </cell>
          <cell r="H9">
            <v>29</v>
          </cell>
        </row>
        <row r="10">
          <cell r="B10" t="str">
            <v>Белов Игорь</v>
          </cell>
          <cell r="C10" t="str">
            <v>Тула</v>
          </cell>
          <cell r="D10">
            <v>1</v>
          </cell>
          <cell r="E10">
            <v>1963</v>
          </cell>
          <cell r="F10">
            <v>9.1585648148148138E-3</v>
          </cell>
          <cell r="G10">
            <v>1.8555555555555554E-2</v>
          </cell>
          <cell r="H10">
            <v>27</v>
          </cell>
        </row>
        <row r="11">
          <cell r="B11" t="str">
            <v>Шварц Михаил</v>
          </cell>
          <cell r="C11" t="str">
            <v>Москва</v>
          </cell>
          <cell r="D11">
            <v>3</v>
          </cell>
          <cell r="E11">
            <v>1961</v>
          </cell>
          <cell r="F11">
            <v>9.0868055555555563E-3</v>
          </cell>
          <cell r="G11">
            <v>1.8599537037037036E-2</v>
          </cell>
          <cell r="H11">
            <v>26</v>
          </cell>
        </row>
        <row r="12">
          <cell r="B12" t="str">
            <v>Смирнов Андрей</v>
          </cell>
          <cell r="C12" t="str">
            <v>Краснознаменск</v>
          </cell>
          <cell r="D12">
            <v>7</v>
          </cell>
          <cell r="E12">
            <v>1966</v>
          </cell>
          <cell r="F12">
            <v>9.167824074074073E-3</v>
          </cell>
          <cell r="G12">
            <v>1.9216435185185187E-2</v>
          </cell>
          <cell r="H12">
            <v>25</v>
          </cell>
        </row>
        <row r="16">
          <cell r="B16" t="str">
            <v>Плотников Александр</v>
          </cell>
          <cell r="C16" t="str">
            <v>Санкт-Петербург</v>
          </cell>
          <cell r="D16">
            <v>13</v>
          </cell>
          <cell r="E16">
            <v>1951</v>
          </cell>
          <cell r="F16">
            <v>8.7905092592592601E-3</v>
          </cell>
          <cell r="G16">
            <v>1.7859953703703704E-2</v>
          </cell>
          <cell r="H16">
            <v>33</v>
          </cell>
        </row>
        <row r="17">
          <cell r="B17" t="str">
            <v>Морев Виктор</v>
          </cell>
          <cell r="C17" t="str">
            <v>Москва</v>
          </cell>
          <cell r="D17">
            <v>9</v>
          </cell>
          <cell r="E17">
            <v>1956</v>
          </cell>
          <cell r="F17">
            <v>9.0127314814814809E-3</v>
          </cell>
          <cell r="G17">
            <v>1.8248842592592591E-2</v>
          </cell>
          <cell r="H17">
            <v>31</v>
          </cell>
        </row>
        <row r="18">
          <cell r="B18" t="str">
            <v>Кузякин Александр</v>
          </cell>
          <cell r="C18" t="str">
            <v>ГСОБ Лесная. Троицк</v>
          </cell>
          <cell r="D18">
            <v>8</v>
          </cell>
          <cell r="E18">
            <v>1955</v>
          </cell>
          <cell r="F18">
            <v>9.0266203703703706E-3</v>
          </cell>
          <cell r="G18">
            <v>1.8324074074074072E-2</v>
          </cell>
          <cell r="H18">
            <v>29</v>
          </cell>
        </row>
        <row r="19">
          <cell r="B19" t="str">
            <v>Абакумов Виктор</v>
          </cell>
          <cell r="C19" t="str">
            <v>Москва</v>
          </cell>
          <cell r="D19">
            <v>15</v>
          </cell>
          <cell r="E19">
            <v>1950</v>
          </cell>
          <cell r="F19">
            <v>1.0297453703703703E-2</v>
          </cell>
          <cell r="G19">
            <v>2.0938657407407409E-2</v>
          </cell>
          <cell r="H19">
            <v>27</v>
          </cell>
        </row>
        <row r="20">
          <cell r="B20" t="str">
            <v>Носов Владимир</v>
          </cell>
          <cell r="C20" t="str">
            <v>г. Солнечногорск</v>
          </cell>
          <cell r="D20">
            <v>10</v>
          </cell>
          <cell r="E20">
            <v>1948</v>
          </cell>
          <cell r="F20">
            <v>1.0582175925925925E-2</v>
          </cell>
          <cell r="G20">
            <v>2.1582175925925925E-2</v>
          </cell>
          <cell r="H20">
            <v>26</v>
          </cell>
        </row>
        <row r="21">
          <cell r="B21" t="str">
            <v>Головко Валерий</v>
          </cell>
          <cell r="C21" t="str">
            <v>"СК ""Ромашково"""</v>
          </cell>
          <cell r="D21">
            <v>14</v>
          </cell>
          <cell r="E21">
            <v>1946</v>
          </cell>
          <cell r="F21">
            <v>1.1103009259259259E-2</v>
          </cell>
          <cell r="G21">
            <v>2.2408564814814815E-2</v>
          </cell>
          <cell r="H21">
            <v>25</v>
          </cell>
        </row>
        <row r="22">
          <cell r="B22" t="str">
            <v>Кирст Николай</v>
          </cell>
          <cell r="C22" t="str">
            <v>Манжосов</v>
          </cell>
          <cell r="D22">
            <v>11</v>
          </cell>
          <cell r="E22">
            <v>1956</v>
          </cell>
          <cell r="F22">
            <v>1.0836805555555556E-2</v>
          </cell>
          <cell r="G22">
            <v>2.2686342592592595E-2</v>
          </cell>
          <cell r="H22">
            <v>24</v>
          </cell>
        </row>
        <row r="23">
          <cell r="B23" t="str">
            <v>Зарецкий Александр</v>
          </cell>
          <cell r="C23" t="str">
            <v>клуб Манжосов / Моск</v>
          </cell>
          <cell r="D23">
            <v>12</v>
          </cell>
          <cell r="E23">
            <v>1947</v>
          </cell>
          <cell r="F23">
            <v>1.1591435185185186E-2</v>
          </cell>
          <cell r="G23">
            <v>2.3549768518518518E-2</v>
          </cell>
          <cell r="H23">
            <v>23</v>
          </cell>
        </row>
        <row r="36">
          <cell r="B36" t="str">
            <v>Никельс Дмитрий</v>
          </cell>
          <cell r="C36" t="str">
            <v>Nikels Team Санкт-Пе</v>
          </cell>
          <cell r="D36">
            <v>124</v>
          </cell>
          <cell r="E36">
            <v>1990</v>
          </cell>
          <cell r="F36">
            <v>8.6006944444444438E-3</v>
          </cell>
          <cell r="G36">
            <v>1.7156249999999998E-2</v>
          </cell>
          <cell r="H36">
            <v>2.5618055555555557E-2</v>
          </cell>
          <cell r="I36">
            <v>33</v>
          </cell>
        </row>
        <row r="37">
          <cell r="B37" t="str">
            <v>Ганушкин Антон</v>
          </cell>
          <cell r="C37" t="str">
            <v>Лично</v>
          </cell>
          <cell r="D37">
            <v>125</v>
          </cell>
          <cell r="E37">
            <v>1994</v>
          </cell>
          <cell r="F37">
            <v>8.881944444444444E-3</v>
          </cell>
          <cell r="G37">
            <v>1.9057870370370371E-2</v>
          </cell>
          <cell r="H37">
            <v>2.892476851851852E-2</v>
          </cell>
          <cell r="I37">
            <v>31</v>
          </cell>
        </row>
        <row r="38">
          <cell r="B38" t="str">
            <v>Нилов Константин</v>
          </cell>
          <cell r="C38" t="str">
            <v>Nikels Team Санкт- П</v>
          </cell>
          <cell r="D38">
            <v>127</v>
          </cell>
          <cell r="E38">
            <v>1980</v>
          </cell>
          <cell r="F38">
            <v>9.5520833333333343E-3</v>
          </cell>
          <cell r="G38">
            <v>1.9296296296296294E-2</v>
          </cell>
          <cell r="H38">
            <v>2.9009259259259259E-2</v>
          </cell>
          <cell r="I38">
            <v>29</v>
          </cell>
        </row>
        <row r="48">
          <cell r="B48" t="str">
            <v>Ямбаев Илья</v>
          </cell>
          <cell r="C48" t="str">
            <v>Манжосова</v>
          </cell>
          <cell r="D48">
            <v>133</v>
          </cell>
          <cell r="E48">
            <v>1975</v>
          </cell>
          <cell r="F48">
            <v>7.8101851851851848E-3</v>
          </cell>
          <cell r="G48">
            <v>1.6008101851851853E-2</v>
          </cell>
          <cell r="H48">
            <v>2.4077546296296298E-2</v>
          </cell>
          <cell r="I48">
            <v>33</v>
          </cell>
        </row>
        <row r="49">
          <cell r="B49" t="str">
            <v>Щепёткин Алексей</v>
          </cell>
          <cell r="C49" t="str">
            <v>triskirun.ru  Москва</v>
          </cell>
          <cell r="D49">
            <v>132</v>
          </cell>
          <cell r="E49">
            <v>1968</v>
          </cell>
          <cell r="F49">
            <v>7.9780092592592593E-3</v>
          </cell>
          <cell r="G49">
            <v>1.6174768518518519E-2</v>
          </cell>
          <cell r="H49">
            <v>2.426041666666667E-2</v>
          </cell>
          <cell r="I49">
            <v>31</v>
          </cell>
        </row>
        <row r="50">
          <cell r="B50" t="str">
            <v>Есаков Сергей</v>
          </cell>
          <cell r="C50" t="str">
            <v>"СК""Посейдон"""</v>
          </cell>
          <cell r="D50">
            <v>131</v>
          </cell>
          <cell r="E50">
            <v>1967</v>
          </cell>
          <cell r="F50">
            <v>8.186342592592594E-3</v>
          </cell>
          <cell r="G50">
            <v>1.6922453703703703E-2</v>
          </cell>
          <cell r="H50">
            <v>2.5562500000000002E-2</v>
          </cell>
          <cell r="I50">
            <v>29</v>
          </cell>
        </row>
        <row r="51">
          <cell r="B51" t="str">
            <v>Демченко Александр</v>
          </cell>
          <cell r="C51" t="str">
            <v>Лично</v>
          </cell>
          <cell r="D51">
            <v>142</v>
          </cell>
          <cell r="E51">
            <v>1971</v>
          </cell>
          <cell r="F51">
            <v>8.2581018518518515E-3</v>
          </cell>
          <cell r="G51">
            <v>1.7025462962962961E-2</v>
          </cell>
          <cell r="H51">
            <v>2.5629629629629627E-2</v>
          </cell>
          <cell r="I51">
            <v>27</v>
          </cell>
        </row>
        <row r="52">
          <cell r="B52" t="str">
            <v>Ендовицкий Влас</v>
          </cell>
          <cell r="C52" t="str">
            <v>Лыжный сервис ТОКО</v>
          </cell>
          <cell r="D52">
            <v>135</v>
          </cell>
          <cell r="E52">
            <v>1970</v>
          </cell>
          <cell r="F52">
            <v>8.3715277777777781E-3</v>
          </cell>
          <cell r="G52">
            <v>1.7062500000000001E-2</v>
          </cell>
          <cell r="H52">
            <v>2.5938657407407407E-2</v>
          </cell>
          <cell r="I52">
            <v>26</v>
          </cell>
        </row>
        <row r="53">
          <cell r="B53" t="str">
            <v>Журавлев Денис</v>
          </cell>
          <cell r="C53" t="str">
            <v>ФЛГБ Зеленоград</v>
          </cell>
          <cell r="D53">
            <v>134</v>
          </cell>
          <cell r="E53">
            <v>1970</v>
          </cell>
          <cell r="F53">
            <v>8.5393518518518518E-3</v>
          </cell>
          <cell r="G53">
            <v>1.7524305555555553E-2</v>
          </cell>
          <cell r="H53">
            <v>2.6576388888888889E-2</v>
          </cell>
          <cell r="I53">
            <v>25</v>
          </cell>
        </row>
        <row r="54">
          <cell r="B54" t="str">
            <v>Есаков Игорь</v>
          </cell>
          <cell r="C54" t="str">
            <v>"СК ""Посейдон"""</v>
          </cell>
          <cell r="D54">
            <v>140</v>
          </cell>
          <cell r="E54">
            <v>1969</v>
          </cell>
          <cell r="F54">
            <v>8.6956018518518519E-3</v>
          </cell>
          <cell r="G54">
            <v>1.7728009259259259E-2</v>
          </cell>
          <cell r="H54">
            <v>2.6682870370370371E-2</v>
          </cell>
          <cell r="I54">
            <v>24</v>
          </cell>
        </row>
        <row r="55">
          <cell r="B55" t="str">
            <v>Иванов Александр</v>
          </cell>
          <cell r="C55" t="str">
            <v>Москва</v>
          </cell>
          <cell r="D55">
            <v>137</v>
          </cell>
          <cell r="E55">
            <v>1972</v>
          </cell>
          <cell r="F55">
            <v>8.7106481481481479E-3</v>
          </cell>
          <cell r="G55">
            <v>1.7795138888888888E-2</v>
          </cell>
          <cell r="H55">
            <v>2.6859953703703702E-2</v>
          </cell>
          <cell r="I55">
            <v>23</v>
          </cell>
        </row>
        <row r="56">
          <cell r="B56" t="str">
            <v>Акимов Андрей</v>
          </cell>
          <cell r="C56" t="str">
            <v>Лотос</v>
          </cell>
          <cell r="D56">
            <v>145</v>
          </cell>
          <cell r="E56">
            <v>1970</v>
          </cell>
          <cell r="F56">
            <v>9.0231481481481482E-3</v>
          </cell>
          <cell r="G56">
            <v>1.8311342592592591E-2</v>
          </cell>
          <cell r="H56">
            <v>2.7481481481481482E-2</v>
          </cell>
          <cell r="I56">
            <v>22</v>
          </cell>
        </row>
        <row r="57">
          <cell r="B57" t="str">
            <v>Аникин Александр</v>
          </cell>
          <cell r="C57" t="str">
            <v>СК Лось  Москва</v>
          </cell>
          <cell r="D57">
            <v>148</v>
          </cell>
          <cell r="E57">
            <v>1968</v>
          </cell>
          <cell r="F57">
            <v>9.0057870370370378E-3</v>
          </cell>
          <cell r="G57">
            <v>1.8254629629629628E-2</v>
          </cell>
          <cell r="H57">
            <v>2.7559027777777776E-2</v>
          </cell>
          <cell r="I57">
            <v>21</v>
          </cell>
        </row>
        <row r="58">
          <cell r="B58" t="str">
            <v>Старков Олег</v>
          </cell>
          <cell r="C58" t="str">
            <v>ABST</v>
          </cell>
          <cell r="D58">
            <v>144</v>
          </cell>
          <cell r="E58">
            <v>1970</v>
          </cell>
          <cell r="F58">
            <v>8.7210648148148152E-3</v>
          </cell>
          <cell r="G58">
            <v>1.813425925925926E-2</v>
          </cell>
          <cell r="H58">
            <v>2.7649305555555555E-2</v>
          </cell>
          <cell r="I58">
            <v>20</v>
          </cell>
        </row>
        <row r="59">
          <cell r="B59" t="str">
            <v>Литвинов Евгений</v>
          </cell>
          <cell r="C59" t="str">
            <v>Point Fitnes Club/Мо</v>
          </cell>
          <cell r="D59">
            <v>146</v>
          </cell>
          <cell r="E59">
            <v>1968</v>
          </cell>
          <cell r="F59">
            <v>9.2453703703703708E-3</v>
          </cell>
          <cell r="G59">
            <v>1.861111111111111E-2</v>
          </cell>
          <cell r="H59">
            <v>2.7947916666666666E-2</v>
          </cell>
          <cell r="I59">
            <v>19</v>
          </cell>
        </row>
        <row r="60">
          <cell r="B60" t="str">
            <v>Бусов Игорь</v>
          </cell>
          <cell r="C60" t="str">
            <v>USKATE</v>
          </cell>
          <cell r="D60">
            <v>141</v>
          </cell>
          <cell r="E60">
            <v>1974</v>
          </cell>
          <cell r="F60">
            <v>8.9884259259259257E-3</v>
          </cell>
          <cell r="G60">
            <v>1.847800925925926E-2</v>
          </cell>
          <cell r="H60">
            <v>2.7982638888888887E-2</v>
          </cell>
          <cell r="I60" t="str">
            <v>-</v>
          </cell>
        </row>
        <row r="61">
          <cell r="B61" t="str">
            <v>Мандзюк Игорь</v>
          </cell>
          <cell r="C61" t="str">
            <v>Тула</v>
          </cell>
          <cell r="D61">
            <v>150</v>
          </cell>
          <cell r="E61">
            <v>1968</v>
          </cell>
          <cell r="F61">
            <v>9.4467592592592589E-3</v>
          </cell>
          <cell r="G61">
            <v>1.8907407407407407E-2</v>
          </cell>
          <cell r="H61">
            <v>2.8321759259259258E-2</v>
          </cell>
          <cell r="I61">
            <v>18</v>
          </cell>
        </row>
        <row r="62">
          <cell r="B62" t="str">
            <v>Ганушкин Олег</v>
          </cell>
          <cell r="C62" t="str">
            <v>Братцево</v>
          </cell>
          <cell r="D62">
            <v>143</v>
          </cell>
          <cell r="E62">
            <v>1972</v>
          </cell>
          <cell r="F62">
            <v>9.0462962962962971E-3</v>
          </cell>
          <cell r="G62">
            <v>1.8743055555555554E-2</v>
          </cell>
          <cell r="H62">
            <v>2.8376157407407409E-2</v>
          </cell>
          <cell r="I62">
            <v>17</v>
          </cell>
        </row>
        <row r="63">
          <cell r="B63" t="str">
            <v>Смольянинов Андрей</v>
          </cell>
          <cell r="C63" t="str">
            <v>Братцево</v>
          </cell>
          <cell r="D63">
            <v>147</v>
          </cell>
          <cell r="E63">
            <v>1972</v>
          </cell>
          <cell r="F63">
            <v>9.4861111111111101E-3</v>
          </cell>
          <cell r="G63">
            <v>1.9739583333333335E-2</v>
          </cell>
          <cell r="H63">
            <v>2.9905092592592594E-2</v>
          </cell>
          <cell r="I63">
            <v>16</v>
          </cell>
        </row>
        <row r="64">
          <cell r="B64" t="str">
            <v>Евдокимов Вадим</v>
          </cell>
          <cell r="C64" t="str">
            <v>Nikels Team Санкт-Пе</v>
          </cell>
          <cell r="D64">
            <v>138</v>
          </cell>
          <cell r="E64">
            <v>1972</v>
          </cell>
          <cell r="F64">
            <v>9.9201388888888898E-3</v>
          </cell>
          <cell r="G64">
            <v>1.9981481481481482E-2</v>
          </cell>
          <cell r="H64">
            <v>2.9912037037037032E-2</v>
          </cell>
          <cell r="I64">
            <v>15</v>
          </cell>
        </row>
        <row r="65">
          <cell r="B65" t="str">
            <v>Быков Евгений</v>
          </cell>
          <cell r="C65" t="str">
            <v>Москва</v>
          </cell>
          <cell r="D65">
            <v>139</v>
          </cell>
          <cell r="E65">
            <v>1970</v>
          </cell>
          <cell r="F65">
            <v>9.7233796296296287E-3</v>
          </cell>
          <cell r="G65">
            <v>0.02</v>
          </cell>
          <cell r="H65">
            <v>3.0472222222222223E-2</v>
          </cell>
          <cell r="I65">
            <v>14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3">
          <cell r="B33" t="str">
            <v>Гусев Алексей</v>
          </cell>
          <cell r="C33" t="str">
            <v>Коломна</v>
          </cell>
          <cell r="D33">
            <v>355</v>
          </cell>
          <cell r="E33">
            <v>1970</v>
          </cell>
          <cell r="F33">
            <v>2.0497685185185185E-3</v>
          </cell>
          <cell r="G33">
            <v>3.9178240740740744E-3</v>
          </cell>
          <cell r="H33">
            <v>5.8726851851851856E-3</v>
          </cell>
          <cell r="I33">
            <v>7.782407407407408E-3</v>
          </cell>
          <cell r="J33">
            <v>9.6805555555555551E-3</v>
          </cell>
          <cell r="K33">
            <v>1.1624999999999998E-2</v>
          </cell>
          <cell r="L33">
            <v>1.3668981481481482E-2</v>
          </cell>
          <cell r="M33">
            <v>1.5520833333333333E-2</v>
          </cell>
          <cell r="N33">
            <v>33</v>
          </cell>
        </row>
        <row r="34">
          <cell r="B34" t="str">
            <v>Ямбаев Илья</v>
          </cell>
          <cell r="C34" t="str">
            <v>Манжосов</v>
          </cell>
          <cell r="D34">
            <v>368</v>
          </cell>
          <cell r="E34">
            <v>1975</v>
          </cell>
          <cell r="F34">
            <v>1.99537037037037E-3</v>
          </cell>
          <cell r="G34">
            <v>3.9085648148148152E-3</v>
          </cell>
          <cell r="H34">
            <v>5.8680555555555543E-3</v>
          </cell>
          <cell r="I34">
            <v>7.7650462962962968E-3</v>
          </cell>
          <cell r="J34">
            <v>9.7245370370370367E-3</v>
          </cell>
          <cell r="K34">
            <v>1.163773148148148E-2</v>
          </cell>
          <cell r="L34">
            <v>1.3671296296296298E-2</v>
          </cell>
          <cell r="M34">
            <v>1.5523148148148147E-2</v>
          </cell>
          <cell r="N34">
            <v>31</v>
          </cell>
        </row>
        <row r="35">
          <cell r="B35" t="str">
            <v>Щепёткин Алексей</v>
          </cell>
          <cell r="C35" t="str">
            <v>triskirun.ru Москва</v>
          </cell>
          <cell r="D35">
            <v>367</v>
          </cell>
          <cell r="E35">
            <v>1968</v>
          </cell>
          <cell r="F35">
            <v>2.0150462962962965E-3</v>
          </cell>
          <cell r="G35">
            <v>3.914351851851852E-3</v>
          </cell>
          <cell r="H35">
            <v>5.8703703703703704E-3</v>
          </cell>
          <cell r="I35">
            <v>7.7673611111111112E-3</v>
          </cell>
          <cell r="J35">
            <v>9.6782407407407407E-3</v>
          </cell>
          <cell r="K35">
            <v>1.1603009259259257E-2</v>
          </cell>
          <cell r="L35">
            <v>1.3689814814814816E-2</v>
          </cell>
          <cell r="M35">
            <v>1.5525462962962963E-2</v>
          </cell>
          <cell r="N35">
            <v>29</v>
          </cell>
        </row>
        <row r="36">
          <cell r="B36" t="str">
            <v>Баранов Юрий</v>
          </cell>
          <cell r="C36" t="str">
            <v>Москва ЭЦБогданова</v>
          </cell>
          <cell r="D36">
            <v>352</v>
          </cell>
          <cell r="E36">
            <v>1968</v>
          </cell>
          <cell r="F36">
            <v>2.0127314814814817E-3</v>
          </cell>
          <cell r="G36">
            <v>3.9120370370370368E-3</v>
          </cell>
          <cell r="H36">
            <v>5.8645833333333336E-3</v>
          </cell>
          <cell r="I36">
            <v>7.751157407407408E-3</v>
          </cell>
          <cell r="J36">
            <v>9.6759259259259264E-3</v>
          </cell>
          <cell r="K36">
            <v>1.1608796296296296E-2</v>
          </cell>
          <cell r="L36">
            <v>1.3664351851851851E-2</v>
          </cell>
          <cell r="M36">
            <v>1.5527777777777777E-2</v>
          </cell>
          <cell r="N36">
            <v>27</v>
          </cell>
        </row>
        <row r="37">
          <cell r="B37" t="str">
            <v>Есаков Сергей</v>
          </cell>
          <cell r="C37" t="str">
            <v>"СК ""Посейдон"""</v>
          </cell>
          <cell r="D37">
            <v>358</v>
          </cell>
          <cell r="E37">
            <v>1967</v>
          </cell>
          <cell r="F37">
            <v>2.0960648148148149E-3</v>
          </cell>
          <cell r="G37">
            <v>3.9305555555555561E-3</v>
          </cell>
          <cell r="H37">
            <v>5.8877314814814808E-3</v>
          </cell>
          <cell r="I37">
            <v>7.7974537037037031E-3</v>
          </cell>
          <cell r="J37">
            <v>9.7476851851851856E-3</v>
          </cell>
          <cell r="K37">
            <v>1.1643518518518518E-2</v>
          </cell>
          <cell r="L37">
            <v>1.3693287037037037E-2</v>
          </cell>
          <cell r="M37">
            <v>1.5607638888888891E-2</v>
          </cell>
          <cell r="N37">
            <v>26</v>
          </cell>
        </row>
        <row r="38">
          <cell r="B38" t="str">
            <v>Ендовицкий Влас</v>
          </cell>
          <cell r="C38" t="str">
            <v>Лыжный сервис ТОКО</v>
          </cell>
          <cell r="D38">
            <v>356</v>
          </cell>
          <cell r="E38">
            <v>1970</v>
          </cell>
          <cell r="F38">
            <v>2.0451388888888893E-3</v>
          </cell>
          <cell r="G38">
            <v>3.9247685185185184E-3</v>
          </cell>
          <cell r="H38">
            <v>5.8761574074074072E-3</v>
          </cell>
          <cell r="I38">
            <v>7.7847222222222233E-3</v>
          </cell>
          <cell r="J38">
            <v>9.7291666666666655E-3</v>
          </cell>
          <cell r="K38">
            <v>1.1646990740740742E-2</v>
          </cell>
          <cell r="L38">
            <v>1.3719907407407408E-2</v>
          </cell>
          <cell r="M38">
            <v>1.5634259259259257E-2</v>
          </cell>
          <cell r="N38">
            <v>25</v>
          </cell>
        </row>
        <row r="39">
          <cell r="B39" t="str">
            <v>Есаков Игорь</v>
          </cell>
          <cell r="C39" t="str">
            <v>"СК ""Посейдон"""</v>
          </cell>
          <cell r="D39">
            <v>357</v>
          </cell>
          <cell r="E39">
            <v>1969</v>
          </cell>
          <cell r="F39">
            <v>2.0636574074074073E-3</v>
          </cell>
          <cell r="G39">
            <v>3.9270833333333336E-3</v>
          </cell>
          <cell r="H39">
            <v>5.9039351851851857E-3</v>
          </cell>
          <cell r="I39">
            <v>8.0115740740740755E-3</v>
          </cell>
          <cell r="J39">
            <v>1.0214120370370372E-2</v>
          </cell>
          <cell r="K39">
            <v>1.2366898148148148E-2</v>
          </cell>
          <cell r="L39">
            <v>1.4519675925925927E-2</v>
          </cell>
          <cell r="M39">
            <v>1.6641203703703703E-2</v>
          </cell>
          <cell r="N39">
            <v>24</v>
          </cell>
        </row>
        <row r="40">
          <cell r="B40" t="str">
            <v>Шавеко Денис</v>
          </cell>
          <cell r="C40" t="str">
            <v>Купавна</v>
          </cell>
          <cell r="D40">
            <v>366</v>
          </cell>
          <cell r="E40">
            <v>1974</v>
          </cell>
          <cell r="F40">
            <v>2.1122685185185185E-3</v>
          </cell>
          <cell r="G40">
            <v>3.9432870370370377E-3</v>
          </cell>
          <cell r="H40">
            <v>5.9340277777777777E-3</v>
          </cell>
          <cell r="I40">
            <v>7.9884259259259266E-3</v>
          </cell>
          <cell r="J40">
            <v>1.0210648148148148E-2</v>
          </cell>
          <cell r="K40">
            <v>1.2317129629629631E-2</v>
          </cell>
          <cell r="L40">
            <v>1.450810185185185E-2</v>
          </cell>
          <cell r="M40">
            <v>1.666435185185185E-2</v>
          </cell>
          <cell r="N40">
            <v>23</v>
          </cell>
        </row>
        <row r="41">
          <cell r="B41" t="str">
            <v>Акимов Андрей</v>
          </cell>
          <cell r="C41" t="str">
            <v>Лотос</v>
          </cell>
          <cell r="D41">
            <v>351</v>
          </cell>
          <cell r="E41">
            <v>1970</v>
          </cell>
          <cell r="F41">
            <v>2.0798611111111113E-3</v>
          </cell>
          <cell r="G41">
            <v>3.9328703703703704E-3</v>
          </cell>
          <cell r="H41">
            <v>5.9189814814814808E-3</v>
          </cell>
          <cell r="I41">
            <v>7.9490740740740754E-3</v>
          </cell>
          <cell r="J41">
            <v>1.0152777777777776E-2</v>
          </cell>
          <cell r="K41">
            <v>1.2391203703703703E-2</v>
          </cell>
          <cell r="L41">
            <v>1.466087962962963E-2</v>
          </cell>
          <cell r="M41">
            <v>1.693402777777778E-2</v>
          </cell>
          <cell r="N41">
            <v>22</v>
          </cell>
        </row>
        <row r="42">
          <cell r="B42" t="str">
            <v>Трошин Денис</v>
          </cell>
          <cell r="C42" t="str">
            <v>ABST</v>
          </cell>
          <cell r="D42">
            <v>364</v>
          </cell>
          <cell r="E42">
            <v>1976</v>
          </cell>
          <cell r="F42">
            <v>2.1678240740740742E-3</v>
          </cell>
          <cell r="G42">
            <v>3.9722222222222216E-3</v>
          </cell>
          <cell r="H42">
            <v>6.1643518518518523E-3</v>
          </cell>
          <cell r="I42">
            <v>8.30787037037037E-3</v>
          </cell>
          <cell r="J42">
            <v>1.0486111111111111E-2</v>
          </cell>
          <cell r="K42">
            <v>1.2659722222222223E-2</v>
          </cell>
          <cell r="L42">
            <v>1.4886574074074075E-2</v>
          </cell>
          <cell r="M42">
            <v>1.7107638888888891E-2</v>
          </cell>
          <cell r="N42">
            <v>21</v>
          </cell>
        </row>
        <row r="43">
          <cell r="B43" t="str">
            <v>Улизко Сергей</v>
          </cell>
          <cell r="C43" t="str">
            <v>Солонога/Электростал</v>
          </cell>
          <cell r="D43">
            <v>365</v>
          </cell>
          <cell r="E43">
            <v>1973</v>
          </cell>
          <cell r="F43">
            <v>2.1458333333333334E-3</v>
          </cell>
          <cell r="G43">
            <v>4.2569444444444443E-3</v>
          </cell>
          <cell r="H43">
            <v>6.4097222222222229E-3</v>
          </cell>
          <cell r="I43">
            <v>8.6192129629629622E-3</v>
          </cell>
          <cell r="J43">
            <v>1.0756944444444444E-2</v>
          </cell>
          <cell r="K43">
            <v>1.2958333333333334E-2</v>
          </cell>
          <cell r="L43">
            <v>1.5121527777777777E-2</v>
          </cell>
          <cell r="M43">
            <v>1.7251157407407406E-2</v>
          </cell>
          <cell r="N43">
            <v>20</v>
          </cell>
        </row>
        <row r="44">
          <cell r="B44" t="str">
            <v>Старков Олег</v>
          </cell>
          <cell r="C44" t="str">
            <v>ABST/ Москва</v>
          </cell>
          <cell r="D44">
            <v>362</v>
          </cell>
          <cell r="E44">
            <v>1970</v>
          </cell>
          <cell r="F44">
            <v>2.1296296296296298E-3</v>
          </cell>
          <cell r="G44">
            <v>3.9583333333333337E-3</v>
          </cell>
          <cell r="H44">
            <v>6.1053240740740729E-3</v>
          </cell>
          <cell r="I44">
            <v>8.3020833333333332E-3</v>
          </cell>
          <cell r="J44">
            <v>1.0538194444444446E-2</v>
          </cell>
          <cell r="K44">
            <v>1.2833333333333334E-2</v>
          </cell>
          <cell r="L44">
            <v>1.5162037037037036E-2</v>
          </cell>
          <cell r="M44">
            <v>1.751851851851852E-2</v>
          </cell>
          <cell r="N44">
            <v>19</v>
          </cell>
        </row>
        <row r="45">
          <cell r="B45" t="str">
            <v>Зябрев Сергей</v>
          </cell>
          <cell r="C45" t="str">
            <v>Москва</v>
          </cell>
          <cell r="D45">
            <v>359</v>
          </cell>
          <cell r="E45">
            <v>1974</v>
          </cell>
          <cell r="F45">
            <v>2.2372685185185186E-3</v>
          </cell>
          <cell r="G45">
            <v>4.4953703703703709E-3</v>
          </cell>
          <cell r="H45">
            <v>6.8726851851851857E-3</v>
          </cell>
          <cell r="I45">
            <v>9.2754629629629628E-3</v>
          </cell>
          <cell r="J45">
            <v>1.1739583333333333E-2</v>
          </cell>
          <cell r="K45">
            <v>1.418402777777778E-2</v>
          </cell>
          <cell r="L45">
            <v>1.6670138888888887E-2</v>
          </cell>
          <cell r="M45">
            <v>1.9008101851851852E-2</v>
          </cell>
          <cell r="N45">
            <v>18</v>
          </cell>
        </row>
        <row r="46">
          <cell r="B46" t="str">
            <v>Быков Евгений</v>
          </cell>
          <cell r="C46" t="str">
            <v>Москва / Лично</v>
          </cell>
          <cell r="D46">
            <v>354</v>
          </cell>
          <cell r="E46">
            <v>1970</v>
          </cell>
          <cell r="F46">
            <v>2.212962962962963E-3</v>
          </cell>
          <cell r="G46">
            <v>4.4733796296296292E-3</v>
          </cell>
          <cell r="H46">
            <v>6.8773148148148153E-3</v>
          </cell>
          <cell r="I46">
            <v>9.284722222222222E-3</v>
          </cell>
          <cell r="J46">
            <v>1.1751157407407406E-2</v>
          </cell>
          <cell r="K46">
            <v>1.4186342592592592E-2</v>
          </cell>
          <cell r="L46">
            <v>1.6650462962962961E-2</v>
          </cell>
          <cell r="M46">
            <v>1.9032407407407408E-2</v>
          </cell>
          <cell r="N46">
            <v>17</v>
          </cell>
        </row>
        <row r="47">
          <cell r="B47" t="str">
            <v>Мельников Владимир</v>
          </cell>
          <cell r="C47" t="str">
            <v>Кольчугино</v>
          </cell>
          <cell r="D47">
            <v>361</v>
          </cell>
          <cell r="E47">
            <v>1971</v>
          </cell>
          <cell r="F47">
            <v>2.4444444444444444E-3</v>
          </cell>
          <cell r="G47">
            <v>4.9363425925925929E-3</v>
          </cell>
          <cell r="H47">
            <v>7.3576388888888893E-3</v>
          </cell>
          <cell r="I47">
            <v>9.751157407407408E-3</v>
          </cell>
          <cell r="J47">
            <v>1.2158564814814815E-2</v>
          </cell>
          <cell r="K47">
            <v>1.4574074074074074E-2</v>
          </cell>
          <cell r="L47">
            <v>1.7006944444444443E-2</v>
          </cell>
          <cell r="M47">
            <v>1.9472222222222221E-2</v>
          </cell>
          <cell r="N47">
            <v>16</v>
          </cell>
        </row>
        <row r="48">
          <cell r="B48" t="str">
            <v>Сурнакин Антон</v>
          </cell>
          <cell r="C48" t="str">
            <v>BML</v>
          </cell>
          <cell r="D48">
            <v>363</v>
          </cell>
          <cell r="E48">
            <v>1972</v>
          </cell>
          <cell r="F48">
            <v>2.1956018518518518E-3</v>
          </cell>
          <cell r="G48">
            <v>4.4652777777777772E-3</v>
          </cell>
          <cell r="H48">
            <v>6.9351851851851857E-3</v>
          </cell>
          <cell r="I48">
            <v>9.3599537037037037E-3</v>
          </cell>
          <cell r="J48">
            <v>1.1961805555555557E-2</v>
          </cell>
          <cell r="K48">
            <v>1.4603009259259258E-2</v>
          </cell>
          <cell r="L48">
            <v>1.7130787037037038E-2</v>
          </cell>
          <cell r="M48">
            <v>1.965625E-2</v>
          </cell>
          <cell r="N48">
            <v>15</v>
          </cell>
        </row>
        <row r="49">
          <cell r="B49" t="str">
            <v>Буланенков Дмитрий</v>
          </cell>
          <cell r="C49" t="str">
            <v>"СК ""SKODA AVTO"""</v>
          </cell>
          <cell r="D49">
            <v>353</v>
          </cell>
          <cell r="E49">
            <v>1969</v>
          </cell>
          <cell r="F49">
            <v>2.3148148148148151E-3</v>
          </cell>
          <cell r="G49">
            <v>4.7615740740740735E-3</v>
          </cell>
          <cell r="H49">
            <v>7.2800925925925915E-3</v>
          </cell>
          <cell r="I49">
            <v>9.8680555555555553E-3</v>
          </cell>
          <cell r="J49">
            <v>1.2516203703703703E-2</v>
          </cell>
          <cell r="K49">
            <v>1.5182870370370369E-2</v>
          </cell>
          <cell r="L49">
            <v>1.7793981481481484E-2</v>
          </cell>
          <cell r="M49">
            <v>2.0439814814814817E-2</v>
          </cell>
          <cell r="N49">
            <v>14</v>
          </cell>
        </row>
        <row r="57">
          <cell r="B57" t="str">
            <v>Медведев Николай</v>
          </cell>
          <cell r="C57" t="str">
            <v>Ярославль</v>
          </cell>
          <cell r="D57">
            <v>326</v>
          </cell>
          <cell r="E57">
            <v>1960</v>
          </cell>
          <cell r="F57">
            <v>2.173611111111111E-3</v>
          </cell>
          <cell r="G57">
            <v>4.2025462962962962E-3</v>
          </cell>
          <cell r="H57">
            <v>6.2037037037037043E-3</v>
          </cell>
          <cell r="I57">
            <v>8.2430555555555556E-3</v>
          </cell>
          <cell r="J57">
            <v>1.0337962962962964E-2</v>
          </cell>
          <cell r="K57">
            <v>1.2395833333333335E-2</v>
          </cell>
          <cell r="L57">
            <v>1.4311342592592593E-2</v>
          </cell>
          <cell r="M57">
            <v>33</v>
          </cell>
        </row>
        <row r="58">
          <cell r="B58" t="str">
            <v>Марюков Сергей</v>
          </cell>
          <cell r="C58" t="str">
            <v>Редкино клб Марафоне</v>
          </cell>
          <cell r="D58">
            <v>325</v>
          </cell>
          <cell r="E58">
            <v>1961</v>
          </cell>
          <cell r="F58">
            <v>2.0555555555555557E-3</v>
          </cell>
          <cell r="G58">
            <v>4.1273148148148146E-3</v>
          </cell>
          <cell r="H58">
            <v>6.2060185185185196E-3</v>
          </cell>
          <cell r="I58">
            <v>8.2453703703703699E-3</v>
          </cell>
          <cell r="J58">
            <v>1.0340277777777778E-2</v>
          </cell>
          <cell r="K58">
            <v>1.2398148148148146E-2</v>
          </cell>
          <cell r="L58">
            <v>1.4314814814814815E-2</v>
          </cell>
          <cell r="M58">
            <v>31</v>
          </cell>
        </row>
        <row r="59">
          <cell r="B59" t="str">
            <v>Незванов Юрий</v>
          </cell>
          <cell r="C59" t="str">
            <v>Л.к. Арена, г. Серги</v>
          </cell>
          <cell r="D59">
            <v>327</v>
          </cell>
          <cell r="E59">
            <v>1962</v>
          </cell>
          <cell r="F59">
            <v>2.1527777777777778E-3</v>
          </cell>
          <cell r="G59">
            <v>4.2187500000000003E-3</v>
          </cell>
          <cell r="H59">
            <v>6.2418981481481483E-3</v>
          </cell>
          <cell r="I59">
            <v>8.3020833333333332E-3</v>
          </cell>
          <cell r="J59">
            <v>1.0378472222222223E-2</v>
          </cell>
          <cell r="K59">
            <v>1.241435185185185E-2</v>
          </cell>
          <cell r="L59">
            <v>1.432060185185185E-2</v>
          </cell>
          <cell r="M59">
            <v>29</v>
          </cell>
        </row>
        <row r="60">
          <cell r="B60" t="str">
            <v>Кондрашов Андрей</v>
          </cell>
          <cell r="C60" t="str">
            <v>Манжосов клуб</v>
          </cell>
          <cell r="D60">
            <v>341</v>
          </cell>
          <cell r="E60">
            <v>1959</v>
          </cell>
          <cell r="F60">
            <v>2.0752314814814813E-3</v>
          </cell>
          <cell r="G60">
            <v>4.1365740740740746E-3</v>
          </cell>
          <cell r="H60">
            <v>6.2094907407407411E-3</v>
          </cell>
          <cell r="I60">
            <v>8.261574074074074E-3</v>
          </cell>
          <cell r="J60">
            <v>1.0344907407407407E-2</v>
          </cell>
          <cell r="K60">
            <v>1.240162037037037E-2</v>
          </cell>
          <cell r="L60">
            <v>1.4359953703703703E-2</v>
          </cell>
          <cell r="M60">
            <v>27</v>
          </cell>
        </row>
        <row r="61">
          <cell r="B61" t="str">
            <v>Ильвовский Алексей</v>
          </cell>
          <cell r="C61" t="str">
            <v>Альфа-Битца / Москва</v>
          </cell>
          <cell r="D61">
            <v>323</v>
          </cell>
          <cell r="E61">
            <v>1961</v>
          </cell>
          <cell r="F61">
            <v>2.1076388888888889E-3</v>
          </cell>
          <cell r="G61">
            <v>4.155092592592593E-3</v>
          </cell>
          <cell r="H61">
            <v>6.2222222222222227E-3</v>
          </cell>
          <cell r="I61">
            <v>8.2766203703703699E-3</v>
          </cell>
          <cell r="J61">
            <v>1.0362268518518519E-2</v>
          </cell>
          <cell r="K61">
            <v>1.2405092592592593E-2</v>
          </cell>
          <cell r="L61">
            <v>1.4364583333333333E-2</v>
          </cell>
          <cell r="M61">
            <v>26</v>
          </cell>
        </row>
        <row r="62">
          <cell r="B62" t="str">
            <v>Соловьёв Андрей</v>
          </cell>
          <cell r="C62" t="str">
            <v>Солнечногрск</v>
          </cell>
          <cell r="D62">
            <v>328</v>
          </cell>
          <cell r="E62">
            <v>1965</v>
          </cell>
          <cell r="F62">
            <v>2.1550925925925926E-3</v>
          </cell>
          <cell r="G62">
            <v>4.1585648148148146E-3</v>
          </cell>
          <cell r="H62">
            <v>6.2291666666666676E-3</v>
          </cell>
          <cell r="I62">
            <v>8.2962962962962964E-3</v>
          </cell>
          <cell r="J62">
            <v>1.036574074074074E-2</v>
          </cell>
          <cell r="K62">
            <v>1.2728009259259258E-2</v>
          </cell>
          <cell r="L62">
            <v>1.508449074074074E-2</v>
          </cell>
          <cell r="M62">
            <v>25</v>
          </cell>
        </row>
        <row r="63">
          <cell r="B63" t="str">
            <v>Кондратьев Константин</v>
          </cell>
          <cell r="C63" t="str">
            <v>СШОР 111 ФОК Лотос</v>
          </cell>
          <cell r="D63">
            <v>324</v>
          </cell>
          <cell r="E63">
            <v>1964</v>
          </cell>
          <cell r="F63">
            <v>2.1342592592592589E-3</v>
          </cell>
          <cell r="G63">
            <v>4.1840277777777778E-3</v>
          </cell>
          <cell r="H63">
            <v>6.300925925925926E-3</v>
          </cell>
          <cell r="I63">
            <v>8.6307870370370358E-3</v>
          </cell>
          <cell r="J63">
            <v>1.0831018518518518E-2</v>
          </cell>
          <cell r="K63">
            <v>1.3165509259259259E-2</v>
          </cell>
          <cell r="L63">
            <v>1.5284722222222222E-2</v>
          </cell>
          <cell r="M63">
            <v>24</v>
          </cell>
        </row>
        <row r="64">
          <cell r="B64" t="str">
            <v>Хромов Сергей</v>
          </cell>
          <cell r="C64" t="str">
            <v>Экип.центр Богданова</v>
          </cell>
          <cell r="D64">
            <v>329</v>
          </cell>
          <cell r="E64">
            <v>1959</v>
          </cell>
          <cell r="F64">
            <v>2.2164351851851854E-3</v>
          </cell>
          <cell r="G64">
            <v>4.3495370370370372E-3</v>
          </cell>
          <cell r="H64">
            <v>6.3749999999999996E-3</v>
          </cell>
          <cell r="I64">
            <v>8.5706018518518518E-3</v>
          </cell>
          <cell r="J64">
            <v>1.0436342592592594E-2</v>
          </cell>
          <cell r="K64">
            <v>1.3167824074074073E-2</v>
          </cell>
          <cell r="L64">
            <v>1.5303240740740741E-2</v>
          </cell>
          <cell r="M64">
            <v>23</v>
          </cell>
        </row>
        <row r="65">
          <cell r="B65" t="str">
            <v>иванов алексей</v>
          </cell>
          <cell r="C65" t="str">
            <v>орехово-зуево</v>
          </cell>
          <cell r="D65">
            <v>331</v>
          </cell>
          <cell r="E65">
            <v>1965</v>
          </cell>
          <cell r="F65">
            <v>2.2986111111111111E-3</v>
          </cell>
          <cell r="G65">
            <v>4.8113425925925928E-3</v>
          </cell>
          <cell r="H65">
            <v>7.4363425925925925E-3</v>
          </cell>
          <cell r="I65">
            <v>1.0174768518518519E-2</v>
          </cell>
          <cell r="J65">
            <v>1.2914351851851852E-2</v>
          </cell>
          <cell r="K65">
            <v>1.5662037037037037E-2</v>
          </cell>
          <cell r="L65">
            <v>1.8431712962962966E-2</v>
          </cell>
          <cell r="M65">
            <v>22</v>
          </cell>
        </row>
        <row r="69">
          <cell r="B69" t="str">
            <v>Кузякин Александр</v>
          </cell>
          <cell r="C69" t="str">
            <v>ГСОБ Лесная, Троицк.</v>
          </cell>
          <cell r="D69">
            <v>337</v>
          </cell>
          <cell r="E69">
            <v>1955</v>
          </cell>
          <cell r="F69">
            <v>2.2604166666666667E-3</v>
          </cell>
          <cell r="G69">
            <v>4.2731481481481483E-3</v>
          </cell>
          <cell r="H69">
            <v>6.3888888888888884E-3</v>
          </cell>
          <cell r="I69">
            <v>8.5972222222222231E-3</v>
          </cell>
          <cell r="J69">
            <v>1.0844907407407407E-2</v>
          </cell>
          <cell r="K69">
            <v>1.3152777777777779E-2</v>
          </cell>
          <cell r="L69">
            <v>1.5217592592592593E-2</v>
          </cell>
          <cell r="M69">
            <v>33</v>
          </cell>
        </row>
        <row r="70">
          <cell r="B70" t="str">
            <v>Морев Виктор</v>
          </cell>
          <cell r="C70" t="str">
            <v>Москва</v>
          </cell>
          <cell r="D70">
            <v>339</v>
          </cell>
          <cell r="E70">
            <v>1956</v>
          </cell>
          <cell r="F70">
            <v>2.2627314814814815E-3</v>
          </cell>
          <cell r="G70">
            <v>4.2523148148148147E-3</v>
          </cell>
          <cell r="H70">
            <v>6.3495370370370363E-3</v>
          </cell>
          <cell r="I70">
            <v>8.5729166666666679E-3</v>
          </cell>
          <cell r="J70">
            <v>1.0827546296296295E-2</v>
          </cell>
          <cell r="K70">
            <v>1.3136574074074077E-2</v>
          </cell>
          <cell r="L70">
            <v>1.5221064814814814E-2</v>
          </cell>
          <cell r="M70">
            <v>31</v>
          </cell>
        </row>
        <row r="71">
          <cell r="B71" t="str">
            <v>Михаровский Владимир</v>
          </cell>
          <cell r="C71" t="str">
            <v>Москва,лично</v>
          </cell>
          <cell r="D71">
            <v>338</v>
          </cell>
          <cell r="E71">
            <v>1956</v>
          </cell>
          <cell r="F71">
            <v>2.2199074074074074E-3</v>
          </cell>
          <cell r="G71">
            <v>4.2372685185185187E-3</v>
          </cell>
          <cell r="H71">
            <v>6.3460648148148148E-3</v>
          </cell>
          <cell r="I71">
            <v>8.6284722222222231E-3</v>
          </cell>
          <cell r="J71">
            <v>1.0840277777777777E-2</v>
          </cell>
          <cell r="K71">
            <v>1.3133101851851852E-2</v>
          </cell>
          <cell r="L71">
            <v>1.5296296296296296E-2</v>
          </cell>
          <cell r="M71">
            <v>29</v>
          </cell>
        </row>
        <row r="72">
          <cell r="B72" t="str">
            <v>Воронин Константин</v>
          </cell>
          <cell r="C72" t="str">
            <v>briko-maplus</v>
          </cell>
          <cell r="D72">
            <v>334</v>
          </cell>
          <cell r="E72">
            <v>1956</v>
          </cell>
          <cell r="F72">
            <v>2.2187499999999998E-3</v>
          </cell>
          <cell r="G72">
            <v>4.34837962962963E-3</v>
          </cell>
          <cell r="H72">
            <v>6.3807870370370364E-3</v>
          </cell>
          <cell r="I72">
            <v>8.5879629629629622E-3</v>
          </cell>
          <cell r="J72">
            <v>1.0836805555555556E-2</v>
          </cell>
          <cell r="K72">
            <v>1.3151620370370369E-2</v>
          </cell>
          <cell r="L72">
            <v>1.5300925925925926E-2</v>
          </cell>
          <cell r="M72">
            <v>27</v>
          </cell>
        </row>
        <row r="73">
          <cell r="B73" t="str">
            <v>Кирст Николай</v>
          </cell>
          <cell r="C73" t="str">
            <v>Солнечногорск Манжос</v>
          </cell>
          <cell r="D73">
            <v>336</v>
          </cell>
          <cell r="E73">
            <v>1956</v>
          </cell>
          <cell r="F73">
            <v>2.2812499999999999E-3</v>
          </cell>
          <cell r="G73">
            <v>4.619212962962963E-3</v>
          </cell>
          <cell r="H73">
            <v>7.1018518518518522E-3</v>
          </cell>
          <cell r="I73">
            <v>9.6134259259259263E-3</v>
          </cell>
          <cell r="J73">
            <v>1.2194444444444444E-2</v>
          </cell>
          <cell r="K73">
            <v>1.4724537037037036E-2</v>
          </cell>
          <cell r="L73">
            <v>1.7292824074074075E-2</v>
          </cell>
          <cell r="M73">
            <v>26</v>
          </cell>
        </row>
        <row r="74">
          <cell r="B74" t="str">
            <v>Зарецкий Александр</v>
          </cell>
          <cell r="C74" t="str">
            <v>клуб / Манжосов</v>
          </cell>
          <cell r="D74">
            <v>335</v>
          </cell>
          <cell r="E74">
            <v>1947</v>
          </cell>
          <cell r="F74">
            <v>2.3969907407407408E-3</v>
          </cell>
          <cell r="G74">
            <v>4.8321759259259255E-3</v>
          </cell>
          <cell r="H74">
            <v>7.3923611111111108E-3</v>
          </cell>
          <cell r="I74">
            <v>9.9826388888888899E-3</v>
          </cell>
          <cell r="J74">
            <v>1.2599537037037039E-2</v>
          </cell>
          <cell r="K74">
            <v>1.5163194444444444E-2</v>
          </cell>
          <cell r="L74">
            <v>1.776273148148148E-2</v>
          </cell>
          <cell r="M74">
            <v>25</v>
          </cell>
        </row>
        <row r="75">
          <cell r="B75" t="str">
            <v>Самойлов Валерий</v>
          </cell>
          <cell r="C75" t="str">
            <v>Пересвет</v>
          </cell>
          <cell r="D75">
            <v>340</v>
          </cell>
          <cell r="E75">
            <v>1955</v>
          </cell>
          <cell r="F75">
            <v>2.5590277777777777E-3</v>
          </cell>
          <cell r="G75">
            <v>5.2824074074074067E-3</v>
          </cell>
          <cell r="H75">
            <v>8.005787037037037E-3</v>
          </cell>
          <cell r="I75">
            <v>1.1471064814814816E-2</v>
          </cell>
          <cell r="J75">
            <v>1.3555555555555555E-2</v>
          </cell>
          <cell r="K75">
            <v>1.6347222222222221E-2</v>
          </cell>
          <cell r="L75">
            <v>1.9050925925925926E-2</v>
          </cell>
          <cell r="M75">
            <v>24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Взр 4"/>
      <sheetName val="Взр 3"/>
      <sheetName val="Взр 2"/>
      <sheetName val="Взр 1"/>
      <sheetName val="Дети 3"/>
      <sheetName val="Дети 2"/>
      <sheetName val="Дети 1"/>
    </sheetNames>
    <sheetDataSet>
      <sheetData sheetId="0">
        <row r="18">
          <cell r="B18" t="str">
            <v>Дроздов Даниил</v>
          </cell>
          <cell r="C18">
            <v>33</v>
          </cell>
        </row>
        <row r="19">
          <cell r="B19" t="str">
            <v>Карамнов Никита</v>
          </cell>
          <cell r="C19">
            <v>31</v>
          </cell>
        </row>
        <row r="20">
          <cell r="B20" t="str">
            <v>Трофименко Никита</v>
          </cell>
          <cell r="C20">
            <v>29</v>
          </cell>
        </row>
        <row r="21">
          <cell r="B21" t="str">
            <v>Гончарук Денис</v>
          </cell>
          <cell r="C21">
            <v>27</v>
          </cell>
        </row>
        <row r="22">
          <cell r="B22" t="str">
            <v>Легков Петр</v>
          </cell>
          <cell r="C22">
            <v>26</v>
          </cell>
        </row>
        <row r="23">
          <cell r="B23" t="str">
            <v>Тетерин Владимир</v>
          </cell>
          <cell r="C23">
            <v>25</v>
          </cell>
        </row>
        <row r="24">
          <cell r="B24" t="str">
            <v>Дубнов Александр</v>
          </cell>
          <cell r="C24">
            <v>24</v>
          </cell>
        </row>
        <row r="25">
          <cell r="B25" t="str">
            <v>Гузанов Дмитрий</v>
          </cell>
          <cell r="C25">
            <v>23</v>
          </cell>
        </row>
        <row r="26">
          <cell r="B26" t="str">
            <v>Семушин Максим</v>
          </cell>
          <cell r="C26">
            <v>22</v>
          </cell>
        </row>
        <row r="27">
          <cell r="B27" t="str">
            <v>Сивков Алексей</v>
          </cell>
          <cell r="C27">
            <v>21</v>
          </cell>
        </row>
        <row r="28">
          <cell r="B28" t="str">
            <v>Сластин Николай</v>
          </cell>
          <cell r="C28">
            <v>20</v>
          </cell>
        </row>
        <row r="29">
          <cell r="B29" t="str">
            <v>Германчук Пётр</v>
          </cell>
          <cell r="C29">
            <v>19</v>
          </cell>
        </row>
        <row r="30">
          <cell r="B30" t="str">
            <v>Федотов Максим</v>
          </cell>
          <cell r="C30">
            <v>18</v>
          </cell>
        </row>
        <row r="31">
          <cell r="B31" t="str">
            <v>Шведов Петр</v>
          </cell>
          <cell r="C31">
            <v>17</v>
          </cell>
        </row>
        <row r="32">
          <cell r="B32" t="str">
            <v>Разин Андрей</v>
          </cell>
          <cell r="C32">
            <v>16</v>
          </cell>
        </row>
        <row r="33">
          <cell r="B33" t="str">
            <v>Волков Александр</v>
          </cell>
          <cell r="C33">
            <v>15</v>
          </cell>
        </row>
        <row r="34">
          <cell r="B34" t="str">
            <v>Яковченко Владимир</v>
          </cell>
          <cell r="C34">
            <v>14</v>
          </cell>
        </row>
        <row r="35">
          <cell r="B35" t="str">
            <v>Болдырев Петр</v>
          </cell>
          <cell r="C35">
            <v>13</v>
          </cell>
        </row>
        <row r="36">
          <cell r="B36" t="str">
            <v>Панин Иван</v>
          </cell>
          <cell r="C36">
            <v>12</v>
          </cell>
        </row>
        <row r="37">
          <cell r="B37" t="str">
            <v>Германчук Евгений</v>
          </cell>
          <cell r="C37">
            <v>11</v>
          </cell>
        </row>
        <row r="38">
          <cell r="B38" t="str">
            <v>Бологов Владимир</v>
          </cell>
          <cell r="C38">
            <v>10</v>
          </cell>
        </row>
        <row r="39">
          <cell r="B39" t="str">
            <v>Руднев Арсений</v>
          </cell>
          <cell r="C39">
            <v>9</v>
          </cell>
        </row>
        <row r="40">
          <cell r="B40" t="str">
            <v>Кочетков Артем</v>
          </cell>
          <cell r="C40">
            <v>8</v>
          </cell>
        </row>
        <row r="41">
          <cell r="B41" t="str">
            <v>Аникин Алексей</v>
          </cell>
          <cell r="C41">
            <v>7</v>
          </cell>
        </row>
        <row r="42">
          <cell r="B42" t="str">
            <v>Капралов Петр</v>
          </cell>
          <cell r="C42">
            <v>6</v>
          </cell>
        </row>
        <row r="43">
          <cell r="B43" t="str">
            <v>Демин Матвей</v>
          </cell>
          <cell r="C43">
            <v>5</v>
          </cell>
        </row>
        <row r="44">
          <cell r="B44" t="str">
            <v>Майоров Иван</v>
          </cell>
          <cell r="C44">
            <v>4</v>
          </cell>
        </row>
        <row r="45">
          <cell r="B45" t="str">
            <v>Карацуба Павел</v>
          </cell>
          <cell r="C45">
            <v>3</v>
          </cell>
        </row>
        <row r="48">
          <cell r="B48" t="str">
            <v>Легкова Василиса</v>
          </cell>
          <cell r="C48">
            <v>33</v>
          </cell>
        </row>
        <row r="49">
          <cell r="B49" t="str">
            <v>Ручейкова Виктория</v>
          </cell>
          <cell r="C49" t="str">
            <v>-</v>
          </cell>
        </row>
        <row r="50">
          <cell r="B50" t="str">
            <v>Широкова Александра</v>
          </cell>
          <cell r="C50">
            <v>31</v>
          </cell>
        </row>
        <row r="51">
          <cell r="B51" t="str">
            <v>Ларионова Елизавета</v>
          </cell>
          <cell r="C51">
            <v>29</v>
          </cell>
        </row>
        <row r="52">
          <cell r="B52" t="str">
            <v>Тихомирова Ариадна</v>
          </cell>
          <cell r="C52">
            <v>27</v>
          </cell>
        </row>
        <row r="53">
          <cell r="B53" t="str">
            <v>Савинкина Алина</v>
          </cell>
          <cell r="C53">
            <v>26</v>
          </cell>
        </row>
        <row r="54">
          <cell r="B54" t="str">
            <v>Крюк Алена</v>
          </cell>
          <cell r="C54">
            <v>25</v>
          </cell>
        </row>
        <row r="55">
          <cell r="B55" t="str">
            <v>Кравченко Таисия</v>
          </cell>
          <cell r="C55">
            <v>24</v>
          </cell>
        </row>
        <row r="56">
          <cell r="B56" t="str">
            <v>Тютина Варвара</v>
          </cell>
          <cell r="C56">
            <v>23</v>
          </cell>
        </row>
        <row r="57">
          <cell r="B57" t="str">
            <v>Ручейкова Маргарита</v>
          </cell>
          <cell r="C57" t="str">
            <v>-</v>
          </cell>
        </row>
        <row r="58">
          <cell r="B58" t="str">
            <v>Мухаметова Алина</v>
          </cell>
          <cell r="C58">
            <v>22</v>
          </cell>
        </row>
        <row r="59">
          <cell r="B59" t="str">
            <v>Капралова Анна</v>
          </cell>
          <cell r="C59">
            <v>21</v>
          </cell>
        </row>
        <row r="60">
          <cell r="B60" t="str">
            <v>Яковченко Елена</v>
          </cell>
          <cell r="C60">
            <v>20</v>
          </cell>
        </row>
        <row r="61">
          <cell r="B61" t="str">
            <v>Лауэр София</v>
          </cell>
          <cell r="C61">
            <v>19</v>
          </cell>
        </row>
        <row r="62">
          <cell r="B62" t="str">
            <v>Ходжич Амела</v>
          </cell>
          <cell r="C62">
            <v>18</v>
          </cell>
        </row>
        <row r="63">
          <cell r="B63" t="str">
            <v>Курносенкова Ксения</v>
          </cell>
          <cell r="C63">
            <v>17</v>
          </cell>
        </row>
        <row r="64">
          <cell r="B64" t="str">
            <v>Мурзакова Анастасия</v>
          </cell>
          <cell r="C64">
            <v>16</v>
          </cell>
        </row>
        <row r="67">
          <cell r="B67" t="str">
            <v>Мамичев Вячеслав</v>
          </cell>
          <cell r="C67">
            <v>33</v>
          </cell>
        </row>
        <row r="68">
          <cell r="B68" t="str">
            <v>Иванов Юрий</v>
          </cell>
          <cell r="C68">
            <v>31</v>
          </cell>
        </row>
        <row r="69">
          <cell r="B69" t="str">
            <v>Зейналов Натик</v>
          </cell>
          <cell r="C69">
            <v>29</v>
          </cell>
        </row>
        <row r="70">
          <cell r="B70" t="str">
            <v>Федорченко Федор</v>
          </cell>
          <cell r="C70">
            <v>27</v>
          </cell>
        </row>
        <row r="71">
          <cell r="B71" t="str">
            <v>Ефанов Иван</v>
          </cell>
          <cell r="C71">
            <v>26</v>
          </cell>
        </row>
        <row r="72">
          <cell r="B72" t="str">
            <v>Котлов Константин</v>
          </cell>
          <cell r="C72">
            <v>25</v>
          </cell>
        </row>
        <row r="73">
          <cell r="B73" t="str">
            <v>Батуев Арсений</v>
          </cell>
          <cell r="C73">
            <v>24</v>
          </cell>
        </row>
        <row r="74">
          <cell r="B74" t="str">
            <v>Забродин Кирилл</v>
          </cell>
          <cell r="C74">
            <v>23</v>
          </cell>
        </row>
        <row r="75">
          <cell r="B75" t="str">
            <v>Назаров Георгий</v>
          </cell>
          <cell r="C75">
            <v>22</v>
          </cell>
        </row>
        <row r="76">
          <cell r="B76" t="str">
            <v>Сонин Михаил</v>
          </cell>
          <cell r="C76">
            <v>21</v>
          </cell>
        </row>
        <row r="77">
          <cell r="B77" t="str">
            <v>Семенов Илья</v>
          </cell>
          <cell r="C77">
            <v>20</v>
          </cell>
        </row>
        <row r="78">
          <cell r="B78" t="str">
            <v>Зимин Даниил</v>
          </cell>
          <cell r="C78">
            <v>19</v>
          </cell>
        </row>
        <row r="79">
          <cell r="B79" t="str">
            <v>Гребенщиков Иван</v>
          </cell>
          <cell r="C79">
            <v>18</v>
          </cell>
        </row>
        <row r="80">
          <cell r="B80" t="str">
            <v>Свиридов Петр</v>
          </cell>
          <cell r="C80">
            <v>17</v>
          </cell>
        </row>
        <row r="81">
          <cell r="B81" t="str">
            <v>Бутрим Мираслав</v>
          </cell>
          <cell r="C81">
            <v>16</v>
          </cell>
        </row>
        <row r="82">
          <cell r="B82" t="str">
            <v>Чупахин Иван</v>
          </cell>
          <cell r="C82">
            <v>15</v>
          </cell>
        </row>
        <row r="83">
          <cell r="B83" t="str">
            <v>Новоселов Денис</v>
          </cell>
          <cell r="C83">
            <v>14</v>
          </cell>
        </row>
        <row r="84">
          <cell r="B84" t="str">
            <v>Валуев Александр</v>
          </cell>
          <cell r="C84">
            <v>13</v>
          </cell>
        </row>
        <row r="85">
          <cell r="B85" t="str">
            <v>Аникин Евгений</v>
          </cell>
          <cell r="C85">
            <v>12</v>
          </cell>
        </row>
        <row r="86">
          <cell r="B86" t="str">
            <v>Орлов Ярослав</v>
          </cell>
          <cell r="C86">
            <v>11</v>
          </cell>
        </row>
        <row r="87">
          <cell r="B87" t="str">
            <v>Абубакиров Максим</v>
          </cell>
          <cell r="C87">
            <v>10</v>
          </cell>
        </row>
        <row r="88">
          <cell r="B88" t="str">
            <v>Спиридонов Никита</v>
          </cell>
          <cell r="C88">
            <v>9</v>
          </cell>
        </row>
        <row r="89">
          <cell r="B89" t="str">
            <v>Пророков Максим</v>
          </cell>
          <cell r="C89">
            <v>8</v>
          </cell>
        </row>
        <row r="92">
          <cell r="B92" t="str">
            <v>Миронова Екатерина</v>
          </cell>
          <cell r="C92">
            <v>33</v>
          </cell>
        </row>
        <row r="93">
          <cell r="B93" t="str">
            <v>Заночуева Мария</v>
          </cell>
          <cell r="C93">
            <v>31</v>
          </cell>
        </row>
        <row r="94">
          <cell r="B94" t="str">
            <v>Котова Мария</v>
          </cell>
          <cell r="C94">
            <v>29</v>
          </cell>
        </row>
        <row r="95">
          <cell r="B95" t="str">
            <v>Дорожкина Елизавета</v>
          </cell>
          <cell r="C95">
            <v>27</v>
          </cell>
        </row>
        <row r="96">
          <cell r="B96" t="str">
            <v>Хвостова Софья</v>
          </cell>
          <cell r="C96">
            <v>26</v>
          </cell>
        </row>
        <row r="97">
          <cell r="B97" t="str">
            <v>Барабаш Мария</v>
          </cell>
          <cell r="C97">
            <v>25</v>
          </cell>
        </row>
        <row r="98">
          <cell r="B98" t="str">
            <v>Крупенина Екатерина</v>
          </cell>
          <cell r="C98">
            <v>24</v>
          </cell>
        </row>
        <row r="99">
          <cell r="B99" t="str">
            <v>Баскакова Яна</v>
          </cell>
          <cell r="C99">
            <v>23</v>
          </cell>
        </row>
        <row r="100">
          <cell r="B100" t="str">
            <v>Галанова Анна</v>
          </cell>
          <cell r="C100">
            <v>22</v>
          </cell>
        </row>
        <row r="101">
          <cell r="B101" t="str">
            <v>Ривас Домингес Екатерина</v>
          </cell>
          <cell r="C101">
            <v>21</v>
          </cell>
        </row>
        <row r="102">
          <cell r="B102" t="str">
            <v>Тетерина Кристина</v>
          </cell>
          <cell r="C102">
            <v>20</v>
          </cell>
        </row>
        <row r="103">
          <cell r="B103" t="str">
            <v>Качикина Елена</v>
          </cell>
          <cell r="C103">
            <v>19</v>
          </cell>
        </row>
        <row r="104">
          <cell r="B104" t="str">
            <v>Собакина Анна</v>
          </cell>
          <cell r="C104">
            <v>18</v>
          </cell>
        </row>
        <row r="107">
          <cell r="B107" t="str">
            <v>Шабанов Дмитрий</v>
          </cell>
          <cell r="C107">
            <v>33</v>
          </cell>
        </row>
        <row r="108">
          <cell r="B108" t="str">
            <v>Коробков Павел</v>
          </cell>
          <cell r="C108">
            <v>31</v>
          </cell>
        </row>
        <row r="109">
          <cell r="B109" t="str">
            <v>Сластин Владимир</v>
          </cell>
          <cell r="C109">
            <v>29</v>
          </cell>
        </row>
        <row r="110">
          <cell r="B110" t="str">
            <v>Степанов Константин</v>
          </cell>
          <cell r="C110">
            <v>27</v>
          </cell>
        </row>
        <row r="111">
          <cell r="B111" t="str">
            <v>Кобзарь Евгений</v>
          </cell>
          <cell r="C111">
            <v>26</v>
          </cell>
        </row>
        <row r="112">
          <cell r="B112" t="str">
            <v>Кордубайло Михаил</v>
          </cell>
          <cell r="C112">
            <v>25</v>
          </cell>
        </row>
        <row r="113">
          <cell r="B113" t="str">
            <v>Зайцев Алексей</v>
          </cell>
          <cell r="C113">
            <v>24</v>
          </cell>
        </row>
        <row r="114">
          <cell r="B114" t="str">
            <v>Шаталов Даниил</v>
          </cell>
          <cell r="C114">
            <v>23</v>
          </cell>
        </row>
        <row r="115">
          <cell r="B115" t="str">
            <v>Крюк Павел</v>
          </cell>
          <cell r="C115">
            <v>22</v>
          </cell>
        </row>
        <row r="116">
          <cell r="B116" t="str">
            <v>Смирнов Денис</v>
          </cell>
          <cell r="C116">
            <v>21</v>
          </cell>
        </row>
        <row r="117">
          <cell r="B117" t="str">
            <v>Губанов Федор</v>
          </cell>
          <cell r="C117">
            <v>20</v>
          </cell>
        </row>
        <row r="118">
          <cell r="B118" t="str">
            <v>Хамзин Ильнур</v>
          </cell>
          <cell r="C118">
            <v>19</v>
          </cell>
        </row>
        <row r="119">
          <cell r="B119" t="str">
            <v>Семячкин Матвей</v>
          </cell>
          <cell r="C119">
            <v>18</v>
          </cell>
        </row>
        <row r="120">
          <cell r="B120" t="str">
            <v>Князюк Егор</v>
          </cell>
          <cell r="C120">
            <v>17</v>
          </cell>
        </row>
        <row r="121">
          <cell r="B121" t="str">
            <v>Маликов Сергей</v>
          </cell>
          <cell r="C121">
            <v>16</v>
          </cell>
        </row>
        <row r="122">
          <cell r="B122" t="str">
            <v>Абраменко Аркадий</v>
          </cell>
          <cell r="C122">
            <v>15</v>
          </cell>
        </row>
        <row r="123">
          <cell r="B123" t="str">
            <v>Кормаков Влад</v>
          </cell>
          <cell r="C123">
            <v>14</v>
          </cell>
        </row>
        <row r="124">
          <cell r="B124" t="str">
            <v>Рогачков Артем</v>
          </cell>
          <cell r="C124">
            <v>13</v>
          </cell>
        </row>
        <row r="125">
          <cell r="B125" t="str">
            <v>Трифанов Максим</v>
          </cell>
          <cell r="C125">
            <v>12</v>
          </cell>
        </row>
        <row r="126">
          <cell r="B126" t="str">
            <v>Подушко Даниил</v>
          </cell>
          <cell r="C126">
            <v>11</v>
          </cell>
        </row>
        <row r="127">
          <cell r="B127" t="str">
            <v>Субботин Данила</v>
          </cell>
          <cell r="C127">
            <v>10</v>
          </cell>
        </row>
        <row r="128">
          <cell r="B128" t="str">
            <v>Калина Милан</v>
          </cell>
          <cell r="C128">
            <v>9</v>
          </cell>
        </row>
        <row r="129">
          <cell r="B129" t="str">
            <v>Кимаковский Валентин</v>
          </cell>
          <cell r="C129">
            <v>8</v>
          </cell>
        </row>
        <row r="130">
          <cell r="B130" t="str">
            <v>Красуленко Олег</v>
          </cell>
          <cell r="C130">
            <v>7</v>
          </cell>
        </row>
        <row r="131">
          <cell r="B131" t="str">
            <v>Волков Сергей</v>
          </cell>
          <cell r="C131">
            <v>6</v>
          </cell>
        </row>
        <row r="132">
          <cell r="B132" t="str">
            <v>Шемяков Артем</v>
          </cell>
          <cell r="C132">
            <v>5</v>
          </cell>
        </row>
        <row r="133">
          <cell r="B133" t="str">
            <v>Данилов Артем</v>
          </cell>
          <cell r="C133">
            <v>4</v>
          </cell>
        </row>
        <row r="134">
          <cell r="B134" t="str">
            <v>Громов Никита</v>
          </cell>
          <cell r="C134">
            <v>3</v>
          </cell>
        </row>
        <row r="135">
          <cell r="B135" t="str">
            <v>Захаров Михаил</v>
          </cell>
          <cell r="C135">
            <v>2</v>
          </cell>
        </row>
        <row r="136">
          <cell r="B136" t="str">
            <v>Гончаров Павел</v>
          </cell>
          <cell r="C136">
            <v>1</v>
          </cell>
        </row>
        <row r="140">
          <cell r="B140" t="str">
            <v>Захарова Екатерина</v>
          </cell>
          <cell r="C140">
            <v>33</v>
          </cell>
        </row>
        <row r="141">
          <cell r="B141" t="str">
            <v>Кудинова Дарья</v>
          </cell>
          <cell r="C141">
            <v>31</v>
          </cell>
        </row>
        <row r="142">
          <cell r="B142" t="str">
            <v>Колташ Анастасия</v>
          </cell>
          <cell r="C142">
            <v>29</v>
          </cell>
        </row>
        <row r="143">
          <cell r="B143" t="str">
            <v>Еремеева Ольга</v>
          </cell>
          <cell r="C143">
            <v>27</v>
          </cell>
        </row>
        <row r="144">
          <cell r="B144" t="str">
            <v>Бобкова Дарья</v>
          </cell>
          <cell r="C144">
            <v>26</v>
          </cell>
        </row>
        <row r="145">
          <cell r="B145" t="str">
            <v>Минаева Ирина</v>
          </cell>
          <cell r="C145">
            <v>25</v>
          </cell>
        </row>
        <row r="146">
          <cell r="B146" t="str">
            <v>Ремзина Мария</v>
          </cell>
          <cell r="C146">
            <v>24</v>
          </cell>
        </row>
        <row r="147">
          <cell r="B147" t="str">
            <v>Прокопович Анна</v>
          </cell>
          <cell r="C147">
            <v>23</v>
          </cell>
        </row>
        <row r="148">
          <cell r="B148" t="str">
            <v>Кондрашкина Ксения</v>
          </cell>
          <cell r="C148">
            <v>22</v>
          </cell>
        </row>
        <row r="149">
          <cell r="B149" t="str">
            <v>Ким Юлия</v>
          </cell>
          <cell r="C149">
            <v>21</v>
          </cell>
        </row>
        <row r="152">
          <cell r="B152" t="str">
            <v>Ломтева Анастасия</v>
          </cell>
          <cell r="C152">
            <v>33</v>
          </cell>
        </row>
        <row r="153">
          <cell r="B153" t="str">
            <v>Лямина Мария</v>
          </cell>
          <cell r="C153">
            <v>31</v>
          </cell>
        </row>
        <row r="154">
          <cell r="B154" t="str">
            <v>Барышникова Марина</v>
          </cell>
          <cell r="C154">
            <v>29</v>
          </cell>
        </row>
        <row r="155">
          <cell r="B155" t="str">
            <v>Жаббарова Лера</v>
          </cell>
          <cell r="C155">
            <v>27</v>
          </cell>
        </row>
        <row r="156">
          <cell r="B156" t="str">
            <v>Капитонова Анна</v>
          </cell>
          <cell r="C156">
            <v>26</v>
          </cell>
        </row>
        <row r="157">
          <cell r="B157" t="str">
            <v>Бондарева Анастасия</v>
          </cell>
          <cell r="C157">
            <v>25</v>
          </cell>
        </row>
        <row r="158">
          <cell r="B158" t="str">
            <v>Бологова Наталья</v>
          </cell>
          <cell r="C158">
            <v>24</v>
          </cell>
        </row>
        <row r="161">
          <cell r="B161" t="str">
            <v>Сидельников Платон</v>
          </cell>
          <cell r="C161">
            <v>33</v>
          </cell>
        </row>
        <row r="162">
          <cell r="B162" t="str">
            <v>Кольтеров Сергей</v>
          </cell>
          <cell r="C162">
            <v>31</v>
          </cell>
        </row>
        <row r="163">
          <cell r="B163" t="str">
            <v>Арифуллин Булат</v>
          </cell>
          <cell r="C163">
            <v>29</v>
          </cell>
        </row>
        <row r="164">
          <cell r="B164" t="str">
            <v>Аборонов Иван</v>
          </cell>
          <cell r="C164">
            <v>27</v>
          </cell>
        </row>
        <row r="165">
          <cell r="B165" t="str">
            <v>Титов Даниил</v>
          </cell>
          <cell r="C165">
            <v>26</v>
          </cell>
        </row>
        <row r="166">
          <cell r="B166" t="str">
            <v>Левинский Максим</v>
          </cell>
          <cell r="C166">
            <v>25</v>
          </cell>
        </row>
        <row r="167">
          <cell r="B167" t="str">
            <v>Попков Даниил</v>
          </cell>
          <cell r="C167">
            <v>24</v>
          </cell>
        </row>
        <row r="168">
          <cell r="B168" t="str">
            <v>Смирнов Дмитрий</v>
          </cell>
          <cell r="C168">
            <v>23</v>
          </cell>
        </row>
        <row r="169">
          <cell r="B169" t="str">
            <v>Малев Илья</v>
          </cell>
          <cell r="C169">
            <v>22</v>
          </cell>
        </row>
        <row r="170">
          <cell r="B170" t="str">
            <v>Ходжич Денис</v>
          </cell>
          <cell r="C170">
            <v>21</v>
          </cell>
        </row>
        <row r="171">
          <cell r="B171" t="str">
            <v>Горбунов Дмитрий</v>
          </cell>
          <cell r="C171">
            <v>20</v>
          </cell>
        </row>
        <row r="172">
          <cell r="B172" t="str">
            <v>Хромов Дмитрий</v>
          </cell>
          <cell r="C172">
            <v>19</v>
          </cell>
        </row>
        <row r="173">
          <cell r="B173" t="str">
            <v>Гулинский Кирилл</v>
          </cell>
          <cell r="C173">
            <v>18</v>
          </cell>
        </row>
        <row r="174">
          <cell r="B174" t="str">
            <v>Рудник Максим</v>
          </cell>
          <cell r="C174">
            <v>17</v>
          </cell>
        </row>
        <row r="175">
          <cell r="B175" t="str">
            <v>Чех Евгений</v>
          </cell>
          <cell r="C175">
            <v>16</v>
          </cell>
        </row>
        <row r="176">
          <cell r="B176" t="str">
            <v>Огнев Артем</v>
          </cell>
          <cell r="C176">
            <v>15</v>
          </cell>
        </row>
        <row r="177">
          <cell r="B177" t="str">
            <v>Иванов Павел</v>
          </cell>
          <cell r="C177">
            <v>14</v>
          </cell>
        </row>
        <row r="178">
          <cell r="B178" t="str">
            <v>Яценко Руслан</v>
          </cell>
          <cell r="C178">
            <v>13</v>
          </cell>
        </row>
        <row r="179">
          <cell r="B179" t="str">
            <v>Киричок Владислав</v>
          </cell>
          <cell r="C179">
            <v>12</v>
          </cell>
        </row>
        <row r="180">
          <cell r="B180" t="str">
            <v>Додов Сунатулло</v>
          </cell>
          <cell r="C180">
            <v>11</v>
          </cell>
        </row>
        <row r="183">
          <cell r="B183" t="str">
            <v>Агафонова Ангелина</v>
          </cell>
          <cell r="C183">
            <v>33</v>
          </cell>
        </row>
        <row r="184">
          <cell r="B184" t="str">
            <v>Исайченкова Ксения</v>
          </cell>
          <cell r="C184">
            <v>31</v>
          </cell>
        </row>
        <row r="185">
          <cell r="B185" t="str">
            <v>Филиппова Ольга</v>
          </cell>
          <cell r="C185">
            <v>29</v>
          </cell>
        </row>
        <row r="186">
          <cell r="B186" t="str">
            <v>Перминова Екатерина</v>
          </cell>
          <cell r="C186">
            <v>27</v>
          </cell>
        </row>
        <row r="187">
          <cell r="B187" t="str">
            <v>Зверева Екатерина</v>
          </cell>
          <cell r="C187">
            <v>26</v>
          </cell>
        </row>
        <row r="190">
          <cell r="B190" t="str">
            <v>Григорьев Александр</v>
          </cell>
          <cell r="C190">
            <v>33</v>
          </cell>
        </row>
        <row r="191">
          <cell r="B191" t="str">
            <v>Болотников Николай</v>
          </cell>
          <cell r="C191">
            <v>31</v>
          </cell>
        </row>
        <row r="192">
          <cell r="B192" t="str">
            <v>Семенов Вадим</v>
          </cell>
          <cell r="C192">
            <v>29</v>
          </cell>
        </row>
        <row r="193">
          <cell r="B193" t="str">
            <v>Ковалев Алексей</v>
          </cell>
          <cell r="C193">
            <v>27</v>
          </cell>
        </row>
        <row r="194">
          <cell r="B194" t="str">
            <v>Чухчин Вадим</v>
          </cell>
          <cell r="C194">
            <v>26</v>
          </cell>
        </row>
        <row r="195">
          <cell r="B195" t="str">
            <v>Алмукеев Матвей</v>
          </cell>
          <cell r="C195">
            <v>25</v>
          </cell>
        </row>
        <row r="196">
          <cell r="B196" t="str">
            <v>Харитонов Даниил</v>
          </cell>
          <cell r="C196">
            <v>24</v>
          </cell>
        </row>
        <row r="197">
          <cell r="B197" t="str">
            <v>Карпов Виктор</v>
          </cell>
          <cell r="C197">
            <v>23</v>
          </cell>
        </row>
        <row r="198">
          <cell r="B198" t="str">
            <v>Додонов Илья</v>
          </cell>
          <cell r="C198">
            <v>22</v>
          </cell>
        </row>
        <row r="199">
          <cell r="B199" t="str">
            <v>Сафонов Егор</v>
          </cell>
          <cell r="C199">
            <v>21</v>
          </cell>
        </row>
        <row r="200">
          <cell r="B200" t="str">
            <v>Афросин Максим</v>
          </cell>
          <cell r="C200">
            <v>20</v>
          </cell>
        </row>
        <row r="201">
          <cell r="B201" t="str">
            <v>Краюшкин Петр</v>
          </cell>
          <cell r="C201">
            <v>19</v>
          </cell>
        </row>
        <row r="202">
          <cell r="B202" t="str">
            <v>Хисамутдинов Даниил</v>
          </cell>
          <cell r="C202">
            <v>18</v>
          </cell>
        </row>
        <row r="203">
          <cell r="B203" t="str">
            <v>Филиппов Михаил</v>
          </cell>
          <cell r="C203">
            <v>17</v>
          </cell>
        </row>
        <row r="207">
          <cell r="B207" t="str">
            <v>Лылов Иван</v>
          </cell>
          <cell r="C207">
            <v>33</v>
          </cell>
        </row>
        <row r="208">
          <cell r="B208" t="str">
            <v>Чернов Арсений</v>
          </cell>
          <cell r="C208">
            <v>31</v>
          </cell>
        </row>
        <row r="209">
          <cell r="B209" t="str">
            <v>Хрусталев Илья</v>
          </cell>
          <cell r="C209">
            <v>29</v>
          </cell>
        </row>
        <row r="210">
          <cell r="B210" t="str">
            <v>Андрианов Егор</v>
          </cell>
          <cell r="C210">
            <v>27</v>
          </cell>
        </row>
        <row r="213">
          <cell r="B213" t="str">
            <v>Безгин Илья</v>
          </cell>
          <cell r="C213">
            <v>33</v>
          </cell>
        </row>
        <row r="214">
          <cell r="B214" t="str">
            <v>Малков Николай</v>
          </cell>
          <cell r="C214">
            <v>31</v>
          </cell>
        </row>
        <row r="215">
          <cell r="B215" t="str">
            <v>Абдурахманов Евгений</v>
          </cell>
          <cell r="C215">
            <v>29</v>
          </cell>
        </row>
        <row r="216">
          <cell r="B216" t="str">
            <v>Дунаев Александр</v>
          </cell>
          <cell r="C216" t="str">
            <v>-</v>
          </cell>
        </row>
        <row r="217">
          <cell r="B217" t="str">
            <v>Милютин Игорь</v>
          </cell>
          <cell r="C217" t="str">
            <v>-</v>
          </cell>
        </row>
        <row r="218">
          <cell r="B218" t="str">
            <v>Лукьянов Михаил</v>
          </cell>
          <cell r="C218">
            <v>27</v>
          </cell>
        </row>
        <row r="219">
          <cell r="B219" t="str">
            <v>Цыпленков Константин</v>
          </cell>
          <cell r="C219">
            <v>26</v>
          </cell>
        </row>
        <row r="227">
          <cell r="B227" t="str">
            <v>Щепеткин Алексей</v>
          </cell>
          <cell r="C227">
            <v>33</v>
          </cell>
        </row>
        <row r="228">
          <cell r="B228" t="str">
            <v>Чернопятов Виктор</v>
          </cell>
          <cell r="C228">
            <v>31</v>
          </cell>
        </row>
        <row r="229">
          <cell r="B229" t="str">
            <v>Ледов Игорь</v>
          </cell>
          <cell r="C229">
            <v>29</v>
          </cell>
        </row>
        <row r="230">
          <cell r="B230" t="str">
            <v>Есаков Сергей</v>
          </cell>
          <cell r="C230">
            <v>27</v>
          </cell>
        </row>
        <row r="231">
          <cell r="B231" t="str">
            <v>Шмидт Александр</v>
          </cell>
          <cell r="C231">
            <v>26</v>
          </cell>
        </row>
        <row r="232">
          <cell r="B232" t="str">
            <v>Ендовицкий Влас</v>
          </cell>
          <cell r="C232">
            <v>25</v>
          </cell>
        </row>
        <row r="233">
          <cell r="B233" t="str">
            <v>Шавеко Денис</v>
          </cell>
          <cell r="C233">
            <v>24</v>
          </cell>
        </row>
        <row r="234">
          <cell r="B234" t="str">
            <v>Акимов Андрей</v>
          </cell>
          <cell r="C234">
            <v>23</v>
          </cell>
        </row>
        <row r="235">
          <cell r="B235" t="str">
            <v>Аникин Василий</v>
          </cell>
          <cell r="C235">
            <v>22</v>
          </cell>
        </row>
        <row r="236">
          <cell r="B236" t="str">
            <v>Журавлев Денис</v>
          </cell>
          <cell r="C236">
            <v>21</v>
          </cell>
        </row>
        <row r="237">
          <cell r="B237" t="str">
            <v>Есаков Игорь</v>
          </cell>
          <cell r="C237">
            <v>20</v>
          </cell>
        </row>
        <row r="238">
          <cell r="B238" t="str">
            <v>Иванов Александр</v>
          </cell>
          <cell r="C238">
            <v>19</v>
          </cell>
        </row>
        <row r="239">
          <cell r="B239" t="str">
            <v>Старков Олег</v>
          </cell>
          <cell r="C239">
            <v>18</v>
          </cell>
        </row>
        <row r="240">
          <cell r="B240" t="str">
            <v>Соломатин Михаил</v>
          </cell>
          <cell r="C240">
            <v>17</v>
          </cell>
        </row>
        <row r="241">
          <cell r="B241" t="str">
            <v>Литвинов Евгений</v>
          </cell>
          <cell r="C241">
            <v>16</v>
          </cell>
        </row>
        <row r="242">
          <cell r="B242" t="str">
            <v>Смольянинов Андрей</v>
          </cell>
          <cell r="C242">
            <v>15</v>
          </cell>
        </row>
        <row r="243">
          <cell r="B243" t="str">
            <v>Аникин Александр</v>
          </cell>
          <cell r="C243">
            <v>14</v>
          </cell>
        </row>
        <row r="244">
          <cell r="B244" t="str">
            <v>Быков Евгений</v>
          </cell>
          <cell r="C244">
            <v>13</v>
          </cell>
        </row>
        <row r="245">
          <cell r="B245" t="str">
            <v>Сурнакин Антон</v>
          </cell>
          <cell r="C245">
            <v>12</v>
          </cell>
        </row>
        <row r="253">
          <cell r="B253" t="str">
            <v>Ильвовский Алексей</v>
          </cell>
          <cell r="C253">
            <v>33</v>
          </cell>
        </row>
        <row r="254">
          <cell r="B254" t="str">
            <v>Незванов Юрий</v>
          </cell>
          <cell r="C254">
            <v>31</v>
          </cell>
        </row>
        <row r="255">
          <cell r="B255" t="str">
            <v>Клинецкий Евгений</v>
          </cell>
          <cell r="C255">
            <v>29</v>
          </cell>
        </row>
        <row r="256">
          <cell r="B256" t="str">
            <v>Захаревич Владимир</v>
          </cell>
          <cell r="C256">
            <v>27</v>
          </cell>
        </row>
        <row r="257">
          <cell r="B257" t="str">
            <v>Скрипкин Юрий</v>
          </cell>
          <cell r="C257">
            <v>26</v>
          </cell>
        </row>
        <row r="258">
          <cell r="B258" t="str">
            <v>Стародубов Сергей</v>
          </cell>
          <cell r="C258">
            <v>25</v>
          </cell>
        </row>
        <row r="259">
          <cell r="B259" t="str">
            <v>Зайцев Валерий</v>
          </cell>
          <cell r="C259">
            <v>24</v>
          </cell>
        </row>
        <row r="260">
          <cell r="B260" t="str">
            <v>Малкин Виталий</v>
          </cell>
          <cell r="C260">
            <v>23</v>
          </cell>
        </row>
        <row r="268">
          <cell r="B268" t="str">
            <v>Михаровский Владимир</v>
          </cell>
          <cell r="C268">
            <v>33</v>
          </cell>
        </row>
        <row r="269">
          <cell r="B269" t="str">
            <v>Кузякин Александр</v>
          </cell>
          <cell r="C269">
            <v>31</v>
          </cell>
        </row>
        <row r="270">
          <cell r="B270" t="str">
            <v>Морев Виктор</v>
          </cell>
          <cell r="C270">
            <v>29</v>
          </cell>
        </row>
        <row r="271">
          <cell r="B271" t="str">
            <v>Воронин Константин</v>
          </cell>
          <cell r="C271">
            <v>27</v>
          </cell>
        </row>
        <row r="272">
          <cell r="B272" t="str">
            <v>Горшков Сергей</v>
          </cell>
          <cell r="C272">
            <v>26</v>
          </cell>
        </row>
        <row r="273">
          <cell r="B273" t="str">
            <v>Носов Владимир</v>
          </cell>
          <cell r="C273">
            <v>25</v>
          </cell>
        </row>
        <row r="274">
          <cell r="B274" t="str">
            <v>Абакумов Виктор</v>
          </cell>
          <cell r="C274">
            <v>24</v>
          </cell>
        </row>
        <row r="275">
          <cell r="B275" t="str">
            <v>Бычков Игорь</v>
          </cell>
          <cell r="C275">
            <v>23</v>
          </cell>
        </row>
        <row r="276">
          <cell r="B276" t="str">
            <v>Кирст Николай</v>
          </cell>
          <cell r="C276">
            <v>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B7" t="str">
            <v>Дроздов Даниил</v>
          </cell>
          <cell r="C7" t="str">
            <v>Купавинский лыжный к</v>
          </cell>
          <cell r="D7">
            <v>9</v>
          </cell>
          <cell r="E7">
            <v>2007</v>
          </cell>
          <cell r="F7">
            <v>1.4386574074074076E-3</v>
          </cell>
          <cell r="G7">
            <v>2.8900462962962968E-3</v>
          </cell>
          <cell r="H7">
            <v>33</v>
          </cell>
        </row>
        <row r="8">
          <cell r="B8" t="str">
            <v>Гончарук Денис</v>
          </cell>
          <cell r="C8" t="str">
            <v>ДЮСШ Краснознаменск</v>
          </cell>
          <cell r="D8">
            <v>8</v>
          </cell>
          <cell r="E8">
            <v>2007</v>
          </cell>
          <cell r="F8">
            <v>1.4421296296296298E-3</v>
          </cell>
          <cell r="G8">
            <v>2.9525462962962964E-3</v>
          </cell>
          <cell r="H8">
            <v>31</v>
          </cell>
        </row>
        <row r="9">
          <cell r="B9" t="str">
            <v>Карамнов Никита</v>
          </cell>
          <cell r="C9" t="str">
            <v>СДЮШОР 43</v>
          </cell>
          <cell r="D9">
            <v>14</v>
          </cell>
          <cell r="E9">
            <v>2007</v>
          </cell>
          <cell r="F9">
            <v>1.4467592592592594E-3</v>
          </cell>
          <cell r="G9">
            <v>2.9594907407407404E-3</v>
          </cell>
          <cell r="H9">
            <v>29</v>
          </cell>
        </row>
        <row r="10">
          <cell r="B10" t="str">
            <v>Трофименко Никита</v>
          </cell>
          <cell r="C10" t="str">
            <v>ДЮСШ Краснознаменск</v>
          </cell>
          <cell r="D10">
            <v>6</v>
          </cell>
          <cell r="E10">
            <v>2007</v>
          </cell>
          <cell r="F10">
            <v>1.4618055555555556E-3</v>
          </cell>
          <cell r="G10">
            <v>3.0104166666666664E-3</v>
          </cell>
          <cell r="H10">
            <v>27</v>
          </cell>
        </row>
        <row r="11">
          <cell r="B11" t="str">
            <v>Легков Петр</v>
          </cell>
          <cell r="C11" t="str">
            <v>Юность Москвы Спарта</v>
          </cell>
          <cell r="D11">
            <v>11</v>
          </cell>
          <cell r="E11">
            <v>2010</v>
          </cell>
          <cell r="F11">
            <v>1.4953703703703702E-3</v>
          </cell>
          <cell r="G11">
            <v>3.0416666666666665E-3</v>
          </cell>
          <cell r="H11">
            <v>26</v>
          </cell>
        </row>
        <row r="12">
          <cell r="B12" t="str">
            <v>Тетерин Владимир</v>
          </cell>
          <cell r="C12" t="str">
            <v>ДЮСШ Краснознаменск</v>
          </cell>
          <cell r="D12">
            <v>10</v>
          </cell>
          <cell r="E12">
            <v>2007</v>
          </cell>
          <cell r="F12">
            <v>1.5324074074074075E-3</v>
          </cell>
          <cell r="G12">
            <v>3.1099537037037038E-3</v>
          </cell>
          <cell r="H12">
            <v>25</v>
          </cell>
        </row>
        <row r="13">
          <cell r="B13" t="str">
            <v>Дубнов Александр</v>
          </cell>
          <cell r="C13" t="str">
            <v>ДЮСШ Краснознаменск</v>
          </cell>
          <cell r="D13">
            <v>18</v>
          </cell>
          <cell r="E13">
            <v>2008</v>
          </cell>
          <cell r="F13">
            <v>1.5868055555555557E-3</v>
          </cell>
          <cell r="G13">
            <v>3.1203703703703701E-3</v>
          </cell>
          <cell r="H13">
            <v>24</v>
          </cell>
        </row>
        <row r="14">
          <cell r="B14" t="str">
            <v>Гузанов Дмитрий</v>
          </cell>
          <cell r="C14" t="str">
            <v>ЮНЫЙ ЛЫЖНИК</v>
          </cell>
          <cell r="D14">
            <v>19</v>
          </cell>
          <cell r="E14">
            <v>2007</v>
          </cell>
          <cell r="F14">
            <v>1.689814814814815E-3</v>
          </cell>
          <cell r="G14">
            <v>3.3703703703703704E-3</v>
          </cell>
          <cell r="H14">
            <v>23</v>
          </cell>
        </row>
        <row r="15">
          <cell r="B15" t="str">
            <v>Сивков Алексей</v>
          </cell>
          <cell r="C15" t="str">
            <v>ЮНЫЙ ЛЫЖНИК</v>
          </cell>
          <cell r="D15">
            <v>1</v>
          </cell>
          <cell r="E15">
            <v>2008</v>
          </cell>
          <cell r="F15">
            <v>1.6736111111111112E-3</v>
          </cell>
          <cell r="G15">
            <v>3.3819444444444444E-3</v>
          </cell>
          <cell r="H15">
            <v>22</v>
          </cell>
        </row>
        <row r="16">
          <cell r="B16" t="str">
            <v>Семушин Максим</v>
          </cell>
          <cell r="C16" t="str">
            <v>ДЮСШ Краснознаменск</v>
          </cell>
          <cell r="D16">
            <v>16</v>
          </cell>
          <cell r="E16">
            <v>2007</v>
          </cell>
          <cell r="F16">
            <v>1.6608796296296296E-3</v>
          </cell>
          <cell r="G16">
            <v>3.3854166666666668E-3</v>
          </cell>
          <cell r="H16">
            <v>21</v>
          </cell>
        </row>
        <row r="17">
          <cell r="B17" t="str">
            <v>Хомяков Илья</v>
          </cell>
          <cell r="C17" t="str">
            <v>Самбо-70</v>
          </cell>
          <cell r="D17">
            <v>5</v>
          </cell>
          <cell r="E17">
            <v>2008</v>
          </cell>
          <cell r="F17">
            <v>1.7847222222222225E-3</v>
          </cell>
          <cell r="G17">
            <v>3.5208333333333337E-3</v>
          </cell>
          <cell r="H17">
            <v>20</v>
          </cell>
        </row>
        <row r="18">
          <cell r="B18" t="str">
            <v>Германчук Пётр</v>
          </cell>
          <cell r="C18" t="str">
            <v>ЮНЫЙ ЛЫЖНИК</v>
          </cell>
          <cell r="D18">
            <v>17</v>
          </cell>
          <cell r="E18">
            <v>2007</v>
          </cell>
          <cell r="F18">
            <v>1.8113425925925927E-3</v>
          </cell>
          <cell r="G18">
            <v>3.7106481481481487E-3</v>
          </cell>
          <cell r="H18">
            <v>19</v>
          </cell>
        </row>
        <row r="19">
          <cell r="B19" t="str">
            <v>Разин Андрей</v>
          </cell>
          <cell r="C19" t="str">
            <v>Самбо-70</v>
          </cell>
          <cell r="D19">
            <v>2</v>
          </cell>
          <cell r="E19">
            <v>2010</v>
          </cell>
          <cell r="F19">
            <v>2.0972222222222221E-3</v>
          </cell>
          <cell r="G19">
            <v>4.3657407407407412E-3</v>
          </cell>
          <cell r="H19">
            <v>18</v>
          </cell>
        </row>
        <row r="20">
          <cell r="B20" t="str">
            <v>Германчук Евгений</v>
          </cell>
          <cell r="C20" t="str">
            <v>ЮНЫЙ ЛЫЖНИК</v>
          </cell>
          <cell r="D20">
            <v>4</v>
          </cell>
          <cell r="E20">
            <v>2008</v>
          </cell>
          <cell r="F20">
            <v>2.185185185185185E-3</v>
          </cell>
          <cell r="G20">
            <v>4.3935185185185188E-3</v>
          </cell>
          <cell r="H20">
            <v>17</v>
          </cell>
        </row>
        <row r="21">
          <cell r="B21" t="str">
            <v>Бологов Владимир</v>
          </cell>
          <cell r="C21" t="str">
            <v>Некрасовка</v>
          </cell>
          <cell r="D21">
            <v>13</v>
          </cell>
          <cell r="E21">
            <v>2010</v>
          </cell>
          <cell r="F21">
            <v>2.1921296296296298E-3</v>
          </cell>
          <cell r="G21">
            <v>4.41087962962963E-3</v>
          </cell>
          <cell r="H21">
            <v>16</v>
          </cell>
        </row>
        <row r="22">
          <cell r="B22" t="str">
            <v>Карацуба Павел</v>
          </cell>
          <cell r="C22" t="str">
            <v>ЮНЫЙ ЛЫЖНИК</v>
          </cell>
          <cell r="D22">
            <v>12</v>
          </cell>
          <cell r="E22">
            <v>2009</v>
          </cell>
          <cell r="F22">
            <v>2.445601851851852E-3</v>
          </cell>
          <cell r="G22">
            <v>5.1250000000000002E-3</v>
          </cell>
          <cell r="H22">
            <v>15</v>
          </cell>
        </row>
        <row r="23">
          <cell r="B23" t="str">
            <v>Капралов Петр</v>
          </cell>
          <cell r="C23" t="str">
            <v>Самбо-70</v>
          </cell>
          <cell r="D23">
            <v>7</v>
          </cell>
          <cell r="E23">
            <v>2009</v>
          </cell>
          <cell r="F23">
            <v>2.627314814814815E-3</v>
          </cell>
          <cell r="G23">
            <v>5.2789351851851851E-3</v>
          </cell>
          <cell r="H23">
            <v>14</v>
          </cell>
        </row>
        <row r="27">
          <cell r="B27" t="str">
            <v>Легкова Василиса</v>
          </cell>
          <cell r="C27" t="str">
            <v>Юность Москвы Спарта</v>
          </cell>
          <cell r="D27">
            <v>31</v>
          </cell>
          <cell r="E27">
            <v>2007</v>
          </cell>
          <cell r="F27">
            <v>1.4351851851851854E-3</v>
          </cell>
          <cell r="G27">
            <v>2.9548611111111112E-3</v>
          </cell>
          <cell r="H27">
            <v>33</v>
          </cell>
        </row>
        <row r="28">
          <cell r="B28" t="str">
            <v>Ручейкова Виктория</v>
          </cell>
          <cell r="C28" t="str">
            <v>U SKATE</v>
          </cell>
          <cell r="D28">
            <v>30</v>
          </cell>
          <cell r="E28">
            <v>2007</v>
          </cell>
          <cell r="F28">
            <v>1.4907407407407406E-3</v>
          </cell>
          <cell r="G28">
            <v>3.1030092592592598E-3</v>
          </cell>
          <cell r="H28" t="str">
            <v>-</v>
          </cell>
        </row>
        <row r="29">
          <cell r="B29" t="str">
            <v>Широкова Александра</v>
          </cell>
          <cell r="C29" t="str">
            <v>Москва, лично</v>
          </cell>
          <cell r="D29">
            <v>24</v>
          </cell>
          <cell r="E29">
            <v>2007</v>
          </cell>
          <cell r="F29">
            <v>1.5567129629629629E-3</v>
          </cell>
          <cell r="G29">
            <v>3.1342592592592598E-3</v>
          </cell>
          <cell r="H29">
            <v>31</v>
          </cell>
        </row>
        <row r="30">
          <cell r="B30" t="str">
            <v>Тихомирова Ариадна</v>
          </cell>
          <cell r="C30" t="str">
            <v>СШ по ЗВС Химки</v>
          </cell>
          <cell r="D30">
            <v>26</v>
          </cell>
          <cell r="E30">
            <v>2007</v>
          </cell>
          <cell r="F30">
            <v>1.5891203703703701E-3</v>
          </cell>
          <cell r="G30">
            <v>3.3159722222222223E-3</v>
          </cell>
          <cell r="H30">
            <v>29</v>
          </cell>
        </row>
        <row r="31">
          <cell r="B31" t="str">
            <v>Крюк Алена</v>
          </cell>
          <cell r="C31" t="str">
            <v>Юность Москвы Спарта</v>
          </cell>
          <cell r="D31">
            <v>20</v>
          </cell>
          <cell r="E31">
            <v>2008</v>
          </cell>
          <cell r="F31">
            <v>1.7037037037037036E-3</v>
          </cell>
          <cell r="G31">
            <v>3.394675925925926E-3</v>
          </cell>
          <cell r="H31">
            <v>27</v>
          </cell>
        </row>
        <row r="32">
          <cell r="B32" t="str">
            <v>Ларионова Елизавета</v>
          </cell>
          <cell r="C32" t="str">
            <v>ДЮСШ Краснознаменск</v>
          </cell>
          <cell r="D32">
            <v>33</v>
          </cell>
          <cell r="E32">
            <v>2007</v>
          </cell>
          <cell r="F32">
            <v>1.6585648148148148E-3</v>
          </cell>
          <cell r="G32">
            <v>3.4502314814814816E-3</v>
          </cell>
          <cell r="H32">
            <v>26</v>
          </cell>
        </row>
        <row r="33">
          <cell r="B33" t="str">
            <v>Капралова Анна</v>
          </cell>
          <cell r="C33" t="str">
            <v>Самбо-70</v>
          </cell>
          <cell r="D33">
            <v>34</v>
          </cell>
          <cell r="E33">
            <v>2007</v>
          </cell>
          <cell r="F33">
            <v>1.8530092592592593E-3</v>
          </cell>
          <cell r="G33">
            <v>3.7465277777777774E-3</v>
          </cell>
          <cell r="H33">
            <v>25</v>
          </cell>
        </row>
        <row r="34">
          <cell r="B34" t="str">
            <v>Ручейкова Маргарита</v>
          </cell>
          <cell r="C34" t="str">
            <v>U SKATE</v>
          </cell>
          <cell r="D34">
            <v>25</v>
          </cell>
          <cell r="E34">
            <v>2009</v>
          </cell>
          <cell r="F34">
            <v>1.7754629629629631E-3</v>
          </cell>
          <cell r="G34">
            <v>3.7743055555555551E-3</v>
          </cell>
          <cell r="H34" t="str">
            <v>-</v>
          </cell>
        </row>
        <row r="35">
          <cell r="B35" t="str">
            <v>Терехина Варвара</v>
          </cell>
          <cell r="C35" t="str">
            <v>ЮНЫЙ ЛЫЖНИК</v>
          </cell>
          <cell r="D35">
            <v>29</v>
          </cell>
          <cell r="E35">
            <v>2007</v>
          </cell>
          <cell r="F35">
            <v>1.9108796296296298E-3</v>
          </cell>
          <cell r="G35">
            <v>4.0405092592592593E-3</v>
          </cell>
          <cell r="H35">
            <v>24</v>
          </cell>
        </row>
        <row r="36">
          <cell r="B36" t="str">
            <v>Мозголова Анна</v>
          </cell>
          <cell r="C36" t="str">
            <v>Ак-ия спорта Воскрес</v>
          </cell>
          <cell r="D36">
            <v>22</v>
          </cell>
          <cell r="E36">
            <v>2008</v>
          </cell>
          <cell r="F36">
            <v>2.2928240740740743E-3</v>
          </cell>
          <cell r="G36">
            <v>4.6157407407407406E-3</v>
          </cell>
          <cell r="H36">
            <v>23</v>
          </cell>
        </row>
        <row r="37">
          <cell r="B37" t="str">
            <v>Лауэр София</v>
          </cell>
          <cell r="C37" t="str">
            <v>ЮНЫЙ ЛЫЖНИК</v>
          </cell>
          <cell r="D37">
            <v>21</v>
          </cell>
          <cell r="E37">
            <v>2008</v>
          </cell>
          <cell r="F37">
            <v>2.3321759259259259E-3</v>
          </cell>
          <cell r="G37">
            <v>4.7835648148148151E-3</v>
          </cell>
          <cell r="H37">
            <v>22</v>
          </cell>
        </row>
        <row r="38">
          <cell r="B38" t="str">
            <v>Ходжич Амела</v>
          </cell>
          <cell r="C38" t="str">
            <v>Москва, Ёлка</v>
          </cell>
          <cell r="D38">
            <v>28</v>
          </cell>
          <cell r="E38">
            <v>2008</v>
          </cell>
          <cell r="F38">
            <v>2.3530092592592591E-3</v>
          </cell>
          <cell r="G38">
            <v>4.8541666666666672E-3</v>
          </cell>
          <cell r="H38">
            <v>21</v>
          </cell>
        </row>
        <row r="39">
          <cell r="B39" t="str">
            <v>Пучкова Софья</v>
          </cell>
          <cell r="C39" t="str">
            <v>Ак-ия спорта Воскрес</v>
          </cell>
          <cell r="D39">
            <v>27</v>
          </cell>
          <cell r="E39">
            <v>2008</v>
          </cell>
          <cell r="F39">
            <v>2.4722222222222224E-3</v>
          </cell>
          <cell r="G39">
            <v>5.355324074074074E-3</v>
          </cell>
          <cell r="H39">
            <v>20</v>
          </cell>
        </row>
        <row r="43">
          <cell r="B43" t="str">
            <v>Иванов Юрий</v>
          </cell>
          <cell r="C43" t="str">
            <v>ДЮСШ Краснознаменск</v>
          </cell>
          <cell r="D43">
            <v>52</v>
          </cell>
          <cell r="E43">
            <v>2005</v>
          </cell>
          <cell r="F43">
            <v>1.3414351851851851E-3</v>
          </cell>
          <cell r="G43">
            <v>2.6516203703703702E-3</v>
          </cell>
          <cell r="H43">
            <v>3.9872685185185193E-3</v>
          </cell>
          <cell r="I43">
            <v>33</v>
          </cell>
        </row>
        <row r="44">
          <cell r="B44" t="str">
            <v>Зейналов Натик</v>
          </cell>
          <cell r="C44" t="str">
            <v>Самбо-70</v>
          </cell>
          <cell r="D44">
            <v>56</v>
          </cell>
          <cell r="E44">
            <v>2005</v>
          </cell>
          <cell r="F44">
            <v>1.3460648148148147E-3</v>
          </cell>
          <cell r="G44">
            <v>2.6585648148148146E-3</v>
          </cell>
          <cell r="H44">
            <v>3.9930555555555561E-3</v>
          </cell>
          <cell r="I44">
            <v>31</v>
          </cell>
        </row>
        <row r="45">
          <cell r="B45" t="str">
            <v>Федорченко Федор</v>
          </cell>
          <cell r="C45" t="str">
            <v>ЮНЫЙ ЛЫЖНИК</v>
          </cell>
          <cell r="D45">
            <v>96</v>
          </cell>
          <cell r="E45">
            <v>2006</v>
          </cell>
          <cell r="F45">
            <v>1.3437500000000001E-3</v>
          </cell>
          <cell r="G45">
            <v>2.7083333333333334E-3</v>
          </cell>
          <cell r="H45">
            <v>4.0787037037037033E-3</v>
          </cell>
          <cell r="I45">
            <v>29</v>
          </cell>
        </row>
        <row r="46">
          <cell r="B46" t="str">
            <v>Назаров Георгий</v>
          </cell>
          <cell r="C46" t="str">
            <v>ЛК "РЕУТ"</v>
          </cell>
          <cell r="D46">
            <v>63</v>
          </cell>
          <cell r="E46">
            <v>2006</v>
          </cell>
          <cell r="F46">
            <v>1.3483796296296297E-3</v>
          </cell>
          <cell r="G46">
            <v>2.6712962962962962E-3</v>
          </cell>
          <cell r="H46">
            <v>4.0902777777777777E-3</v>
          </cell>
          <cell r="I46">
            <v>27</v>
          </cell>
        </row>
        <row r="47">
          <cell r="B47" t="str">
            <v>Ефанов Иван</v>
          </cell>
          <cell r="C47" t="str">
            <v>Юность Москвы Спарта</v>
          </cell>
          <cell r="D47">
            <v>69</v>
          </cell>
          <cell r="E47">
            <v>2005</v>
          </cell>
          <cell r="F47">
            <v>1.3692129629629629E-3</v>
          </cell>
          <cell r="G47">
            <v>2.6828703703703702E-3</v>
          </cell>
          <cell r="H47">
            <v>4.1168981481481482E-3</v>
          </cell>
          <cell r="I47">
            <v>26</v>
          </cell>
        </row>
        <row r="48">
          <cell r="B48" t="str">
            <v>Забродин Кирилл</v>
          </cell>
          <cell r="C48" t="str">
            <v>ДЮСШ Кольчугино</v>
          </cell>
          <cell r="D48">
            <v>59</v>
          </cell>
          <cell r="E48">
            <v>2006</v>
          </cell>
          <cell r="F48">
            <v>1.3587962962962963E-3</v>
          </cell>
          <cell r="G48">
            <v>2.7152777777777778E-3</v>
          </cell>
          <cell r="H48">
            <v>4.1643518518518514E-3</v>
          </cell>
          <cell r="I48">
            <v>25</v>
          </cell>
        </row>
        <row r="49">
          <cell r="B49" t="str">
            <v>Батуев Арсений</v>
          </cell>
          <cell r="C49" t="str">
            <v>ЦСКА, Одинцово</v>
          </cell>
          <cell r="D49">
            <v>53</v>
          </cell>
          <cell r="E49">
            <v>2005</v>
          </cell>
          <cell r="F49">
            <v>1.3807870370370371E-3</v>
          </cell>
          <cell r="G49">
            <v>2.7291666666666662E-3</v>
          </cell>
          <cell r="H49">
            <v>4.2013888888888891E-3</v>
          </cell>
          <cell r="I49">
            <v>24</v>
          </cell>
        </row>
        <row r="50">
          <cell r="B50" t="str">
            <v>Зимин Даниил</v>
          </cell>
          <cell r="C50" t="str">
            <v>СШОР 111 ФОК Лотос</v>
          </cell>
          <cell r="D50">
            <v>55</v>
          </cell>
          <cell r="E50">
            <v>2005</v>
          </cell>
          <cell r="F50">
            <v>1.3946759259259259E-3</v>
          </cell>
          <cell r="G50">
            <v>2.7696759259259259E-3</v>
          </cell>
          <cell r="H50">
            <v>4.2395833333333339E-3</v>
          </cell>
          <cell r="I50">
            <v>23</v>
          </cell>
        </row>
        <row r="51">
          <cell r="B51" t="str">
            <v>Пискунов Артем</v>
          </cell>
          <cell r="C51" t="str">
            <v>Школа 2045, СШ 111</v>
          </cell>
          <cell r="D51">
            <v>51</v>
          </cell>
          <cell r="E51">
            <v>2005</v>
          </cell>
          <cell r="F51">
            <v>1.4074074074074076E-3</v>
          </cell>
          <cell r="G51">
            <v>2.7951388888888891E-3</v>
          </cell>
          <cell r="H51">
            <v>4.2534722222222219E-3</v>
          </cell>
          <cell r="I51">
            <v>22</v>
          </cell>
        </row>
        <row r="52">
          <cell r="B52" t="str">
            <v>Бутрим Мираслав</v>
          </cell>
          <cell r="C52" t="str">
            <v>ДЮСШ Краснознаменск</v>
          </cell>
          <cell r="D52">
            <v>54</v>
          </cell>
          <cell r="E52">
            <v>2005</v>
          </cell>
          <cell r="F52">
            <v>1.425925925925926E-3</v>
          </cell>
          <cell r="G52">
            <v>2.8599537037037035E-3</v>
          </cell>
          <cell r="H52">
            <v>4.363425925925926E-3</v>
          </cell>
          <cell r="I52">
            <v>21</v>
          </cell>
        </row>
        <row r="53">
          <cell r="B53" t="str">
            <v>Сонин Михаил</v>
          </cell>
          <cell r="C53" t="str">
            <v>ДЮСШ Краснознаменск</v>
          </cell>
          <cell r="D53">
            <v>77</v>
          </cell>
          <cell r="E53">
            <v>2006</v>
          </cell>
          <cell r="F53">
            <v>1.4386574074074076E-3</v>
          </cell>
          <cell r="G53">
            <v>2.8726851851851852E-3</v>
          </cell>
          <cell r="H53">
            <v>4.3668981481481484E-3</v>
          </cell>
          <cell r="I53">
            <v>20</v>
          </cell>
        </row>
        <row r="54">
          <cell r="B54" t="str">
            <v>Чупахин Иван</v>
          </cell>
          <cell r="C54" t="str">
            <v>Зоркий Красногорск</v>
          </cell>
          <cell r="D54">
            <v>60</v>
          </cell>
          <cell r="E54">
            <v>2006</v>
          </cell>
          <cell r="F54">
            <v>1.4548611111111114E-3</v>
          </cell>
          <cell r="G54">
            <v>3.0335648148148149E-3</v>
          </cell>
          <cell r="H54">
            <v>4.6215277777777782E-3</v>
          </cell>
          <cell r="I54">
            <v>19</v>
          </cell>
        </row>
        <row r="55">
          <cell r="B55" t="str">
            <v>Свиридов Петр</v>
          </cell>
          <cell r="C55" t="str">
            <v>Елка-Луч</v>
          </cell>
          <cell r="D55">
            <v>73</v>
          </cell>
          <cell r="E55">
            <v>2006</v>
          </cell>
          <cell r="F55">
            <v>1.4722222222222222E-3</v>
          </cell>
          <cell r="G55">
            <v>3.0844907407407405E-3</v>
          </cell>
          <cell r="H55">
            <v>4.6527777777777774E-3</v>
          </cell>
          <cell r="I55">
            <v>18</v>
          </cell>
        </row>
        <row r="56">
          <cell r="B56" t="str">
            <v>Валуев Александр</v>
          </cell>
          <cell r="C56" t="str">
            <v>Самбо-70</v>
          </cell>
          <cell r="D56">
            <v>68</v>
          </cell>
          <cell r="E56">
            <v>2005</v>
          </cell>
          <cell r="F56">
            <v>1.5104166666666666E-3</v>
          </cell>
          <cell r="G56">
            <v>3.0925925925925925E-3</v>
          </cell>
          <cell r="H56">
            <v>4.6782407407407406E-3</v>
          </cell>
          <cell r="I56">
            <v>17</v>
          </cell>
        </row>
        <row r="57">
          <cell r="B57" t="str">
            <v>Ефимов Дмитрий</v>
          </cell>
          <cell r="C57" t="str">
            <v>ДЮСШ Кольчугино</v>
          </cell>
          <cell r="D57">
            <v>76</v>
          </cell>
          <cell r="E57">
            <v>2005</v>
          </cell>
          <cell r="F57">
            <v>1.4895833333333332E-3</v>
          </cell>
          <cell r="G57">
            <v>3.0995370370370365E-3</v>
          </cell>
          <cell r="H57">
            <v>4.7013888888888886E-3</v>
          </cell>
          <cell r="I57">
            <v>16</v>
          </cell>
        </row>
        <row r="58">
          <cell r="B58" t="str">
            <v>Спирин Павел</v>
          </cell>
          <cell r="C58" t="str">
            <v>Ак-ия спорта Воскрес</v>
          </cell>
          <cell r="D58">
            <v>65</v>
          </cell>
          <cell r="E58">
            <v>2006</v>
          </cell>
          <cell r="F58">
            <v>1.5312499999999998E-3</v>
          </cell>
          <cell r="G58">
            <v>3.2303240740740743E-3</v>
          </cell>
          <cell r="H58">
            <v>4.8969907407407408E-3</v>
          </cell>
          <cell r="I58">
            <v>15</v>
          </cell>
        </row>
        <row r="59">
          <cell r="B59" t="str">
            <v>Новоселов Денис</v>
          </cell>
          <cell r="C59" t="str">
            <v>ЮНЫЙ ЛЫЖНИК</v>
          </cell>
          <cell r="D59">
            <v>70</v>
          </cell>
          <cell r="E59">
            <v>2006</v>
          </cell>
          <cell r="F59">
            <v>1.5451388888888891E-3</v>
          </cell>
          <cell r="G59">
            <v>3.2997685185185183E-3</v>
          </cell>
          <cell r="H59">
            <v>5.0046296296296297E-3</v>
          </cell>
          <cell r="I59">
            <v>14</v>
          </cell>
        </row>
        <row r="60">
          <cell r="B60" t="str">
            <v>Абубакиров Максим</v>
          </cell>
          <cell r="C60" t="str">
            <v>Балакирево</v>
          </cell>
          <cell r="D60">
            <v>95</v>
          </cell>
          <cell r="E60">
            <v>2005</v>
          </cell>
          <cell r="F60">
            <v>1.6585648148148148E-3</v>
          </cell>
          <cell r="G60">
            <v>3.4386574074074072E-3</v>
          </cell>
          <cell r="H60">
            <v>5.2337962962962963E-3</v>
          </cell>
          <cell r="I60">
            <v>13</v>
          </cell>
        </row>
        <row r="61">
          <cell r="B61" t="str">
            <v>Пучков Максим</v>
          </cell>
          <cell r="C61" t="str">
            <v>Ак-ия спорта Воскрес</v>
          </cell>
          <cell r="D61">
            <v>71</v>
          </cell>
          <cell r="E61">
            <v>2006</v>
          </cell>
          <cell r="F61">
            <v>1.6747685185185184E-3</v>
          </cell>
          <cell r="G61">
            <v>3.5416666666666665E-3</v>
          </cell>
          <cell r="H61">
            <v>5.4305555555555557E-3</v>
          </cell>
          <cell r="I61">
            <v>12</v>
          </cell>
        </row>
        <row r="62">
          <cell r="B62" t="str">
            <v>Заводнов Артем</v>
          </cell>
          <cell r="C62" t="str">
            <v>ЮНЫЙ ЛЫЖНИК</v>
          </cell>
          <cell r="D62">
            <v>72</v>
          </cell>
          <cell r="E62">
            <v>2006</v>
          </cell>
          <cell r="F62">
            <v>1.5648148148148149E-3</v>
          </cell>
          <cell r="G62">
            <v>3.5833333333333338E-3</v>
          </cell>
          <cell r="H62">
            <v>5.5590277777777782E-3</v>
          </cell>
          <cell r="I62">
            <v>11</v>
          </cell>
        </row>
        <row r="63">
          <cell r="B63" t="str">
            <v>Кобелев Валерий</v>
          </cell>
          <cell r="C63" t="str">
            <v>ДЮСШ Краснознаменск</v>
          </cell>
          <cell r="D63">
            <v>75</v>
          </cell>
          <cell r="E63">
            <v>2005</v>
          </cell>
          <cell r="F63">
            <v>1.7337962962962964E-3</v>
          </cell>
          <cell r="G63">
            <v>3.6874999999999998E-3</v>
          </cell>
          <cell r="H63">
            <v>5.6249999999999989E-3</v>
          </cell>
          <cell r="I63">
            <v>10</v>
          </cell>
        </row>
        <row r="64">
          <cell r="B64" t="str">
            <v>Спиридонов Никита</v>
          </cell>
          <cell r="C64" t="str">
            <v>ЮНЫЙ ЛЫЖНИК</v>
          </cell>
          <cell r="D64">
            <v>64</v>
          </cell>
          <cell r="E64">
            <v>2006</v>
          </cell>
          <cell r="F64">
            <v>2.1678240740740742E-3</v>
          </cell>
          <cell r="G64">
            <v>4.4351851851851852E-3</v>
          </cell>
          <cell r="H64">
            <v>6.6400462962962967E-3</v>
          </cell>
          <cell r="I64">
            <v>9</v>
          </cell>
        </row>
        <row r="65">
          <cell r="B65" t="str">
            <v>Машков Кирилл</v>
          </cell>
          <cell r="C65" t="str">
            <v>Юный лыжник, МО</v>
          </cell>
          <cell r="D65">
            <v>58</v>
          </cell>
          <cell r="E65">
            <v>2006</v>
          </cell>
          <cell r="F65">
            <v>2.4548611111111112E-3</v>
          </cell>
          <cell r="G65">
            <v>5.1643518518518514E-3</v>
          </cell>
          <cell r="H65">
            <v>7.6203703703703702E-3</v>
          </cell>
          <cell r="I65">
            <v>8</v>
          </cell>
        </row>
        <row r="69">
          <cell r="B69" t="str">
            <v>Хвостова Софья</v>
          </cell>
          <cell r="C69" t="str">
            <v>СШОР 111 ФОК Лотос</v>
          </cell>
          <cell r="D69">
            <v>90</v>
          </cell>
          <cell r="E69">
            <v>2005</v>
          </cell>
          <cell r="F69">
            <v>1.4479166666666666E-3</v>
          </cell>
          <cell r="G69">
            <v>2.8946759259259255E-3</v>
          </cell>
          <cell r="H69">
            <v>4.2800925925925923E-3</v>
          </cell>
          <cell r="I69">
            <v>33</v>
          </cell>
        </row>
        <row r="70">
          <cell r="B70" t="str">
            <v>Котова Мария</v>
          </cell>
          <cell r="C70" t="str">
            <v>ДЮСШ Краснознаменск</v>
          </cell>
          <cell r="D70">
            <v>92</v>
          </cell>
          <cell r="E70">
            <v>2006</v>
          </cell>
          <cell r="F70">
            <v>1.4421296296296298E-3</v>
          </cell>
          <cell r="G70">
            <v>2.9004629629629628E-3</v>
          </cell>
          <cell r="H70">
            <v>4.3124999999999995E-3</v>
          </cell>
          <cell r="I70">
            <v>31</v>
          </cell>
        </row>
        <row r="71">
          <cell r="B71" t="str">
            <v>Миронова Екатерина</v>
          </cell>
          <cell r="C71" t="str">
            <v>ДЮСШ Кольчугино</v>
          </cell>
          <cell r="D71">
            <v>87</v>
          </cell>
          <cell r="E71">
            <v>2005</v>
          </cell>
          <cell r="F71">
            <v>1.4837962962962964E-3</v>
          </cell>
          <cell r="G71">
            <v>2.9351851851851852E-3</v>
          </cell>
          <cell r="H71">
            <v>4.4131944444444444E-3</v>
          </cell>
          <cell r="I71">
            <v>29</v>
          </cell>
        </row>
        <row r="72">
          <cell r="B72" t="str">
            <v>Барабаш Мария</v>
          </cell>
          <cell r="C72" t="str">
            <v>Самбо-70</v>
          </cell>
          <cell r="D72">
            <v>78</v>
          </cell>
          <cell r="E72">
            <v>2005</v>
          </cell>
          <cell r="F72">
            <v>1.5138888888888891E-3</v>
          </cell>
          <cell r="G72">
            <v>2.9594907407407404E-3</v>
          </cell>
          <cell r="H72">
            <v>4.4166666666666668E-3</v>
          </cell>
          <cell r="I72">
            <v>27</v>
          </cell>
        </row>
        <row r="73">
          <cell r="B73" t="str">
            <v>Заночуева Мария</v>
          </cell>
          <cell r="C73" t="str">
            <v>ЮНЫЙ ЛЫЖНИК</v>
          </cell>
          <cell r="D73">
            <v>94</v>
          </cell>
          <cell r="E73">
            <v>2005</v>
          </cell>
          <cell r="F73">
            <v>1.4548611111111114E-3</v>
          </cell>
          <cell r="G73">
            <v>2.9548611111111112E-3</v>
          </cell>
          <cell r="H73">
            <v>4.5057870370370364E-3</v>
          </cell>
          <cell r="I73">
            <v>26</v>
          </cell>
        </row>
        <row r="74">
          <cell r="B74" t="str">
            <v>Ривас Домингес Екатерина</v>
          </cell>
          <cell r="C74" t="str">
            <v>ЮНЫЙ ЛЫЖНИК</v>
          </cell>
          <cell r="D74">
            <v>86</v>
          </cell>
          <cell r="E74">
            <v>2006</v>
          </cell>
          <cell r="F74">
            <v>1.4675925925925926E-3</v>
          </cell>
          <cell r="G74">
            <v>2.9814814814814812E-3</v>
          </cell>
          <cell r="H74">
            <v>4.5289351851851853E-3</v>
          </cell>
          <cell r="I74">
            <v>25</v>
          </cell>
        </row>
        <row r="75">
          <cell r="B75" t="str">
            <v>Галанова Анна</v>
          </cell>
          <cell r="C75" t="str">
            <v>ДЮСШ Краснознаменск</v>
          </cell>
          <cell r="D75">
            <v>85</v>
          </cell>
          <cell r="E75">
            <v>2005</v>
          </cell>
          <cell r="F75">
            <v>1.5335648148148149E-3</v>
          </cell>
          <cell r="G75">
            <v>2.9942129629629628E-3</v>
          </cell>
          <cell r="H75">
            <v>4.5324074074074077E-3</v>
          </cell>
          <cell r="I75">
            <v>24</v>
          </cell>
        </row>
        <row r="76">
          <cell r="B76" t="str">
            <v>Дорожкина Елизавета</v>
          </cell>
          <cell r="C76" t="str">
            <v>Юность Москвы Спарта</v>
          </cell>
          <cell r="D76">
            <v>88</v>
          </cell>
          <cell r="E76">
            <v>2005</v>
          </cell>
          <cell r="F76">
            <v>1.4965277777777778E-3</v>
          </cell>
          <cell r="G76">
            <v>3.0254629629629629E-3</v>
          </cell>
          <cell r="H76">
            <v>4.5694444444444446E-3</v>
          </cell>
          <cell r="I76">
            <v>23</v>
          </cell>
        </row>
        <row r="77">
          <cell r="B77" t="str">
            <v>Свинцова Александра</v>
          </cell>
          <cell r="C77" t="str">
            <v>СШОР 111</v>
          </cell>
          <cell r="D77">
            <v>82</v>
          </cell>
          <cell r="E77">
            <v>2006</v>
          </cell>
          <cell r="F77">
            <v>1.5659722222222221E-3</v>
          </cell>
          <cell r="G77">
            <v>3.0405092592592589E-3</v>
          </cell>
          <cell r="H77">
            <v>4.6574074074074078E-3</v>
          </cell>
          <cell r="I77">
            <v>22</v>
          </cell>
        </row>
        <row r="78">
          <cell r="B78" t="str">
            <v>Малышева Ксения</v>
          </cell>
          <cell r="C78" t="str">
            <v>Пересвет</v>
          </cell>
          <cell r="D78">
            <v>91</v>
          </cell>
          <cell r="E78">
            <v>2006</v>
          </cell>
          <cell r="F78">
            <v>1.5486111111111111E-3</v>
          </cell>
          <cell r="G78">
            <v>3.0729166666666665E-3</v>
          </cell>
          <cell r="H78">
            <v>4.7187499999999999E-3</v>
          </cell>
          <cell r="I78">
            <v>21</v>
          </cell>
        </row>
        <row r="79">
          <cell r="B79" t="str">
            <v>Тарасовская Мария</v>
          </cell>
          <cell r="C79" t="str">
            <v>Ак-ия спорта Воскрес</v>
          </cell>
          <cell r="D79">
            <v>93</v>
          </cell>
          <cell r="E79">
            <v>2006</v>
          </cell>
          <cell r="F79">
            <v>1.5972222222222221E-3</v>
          </cell>
          <cell r="G79">
            <v>3.1944444444444442E-3</v>
          </cell>
          <cell r="H79">
            <v>4.8935185185185184E-3</v>
          </cell>
          <cell r="I79">
            <v>20</v>
          </cell>
        </row>
        <row r="80">
          <cell r="B80" t="str">
            <v>Волкова Софья</v>
          </cell>
          <cell r="C80" t="str">
            <v>Ак-ия спорта Воскрес</v>
          </cell>
          <cell r="D80">
            <v>83</v>
          </cell>
          <cell r="E80">
            <v>2006</v>
          </cell>
          <cell r="F80">
            <v>1.6134259259259259E-3</v>
          </cell>
          <cell r="G80">
            <v>3.2534722222222223E-3</v>
          </cell>
          <cell r="H80">
            <v>4.9814814814814817E-3</v>
          </cell>
          <cell r="I80">
            <v>19</v>
          </cell>
        </row>
        <row r="81">
          <cell r="B81" t="str">
            <v>Скуратова Екатерина</v>
          </cell>
          <cell r="C81" t="str">
            <v>ГБОУ Школа2045 СШОР1</v>
          </cell>
          <cell r="D81">
            <v>80</v>
          </cell>
          <cell r="E81">
            <v>2006</v>
          </cell>
          <cell r="F81">
            <v>1.6944444444444444E-3</v>
          </cell>
          <cell r="G81">
            <v>3.3414351851851851E-3</v>
          </cell>
          <cell r="H81">
            <v>5.0659722222222226E-3</v>
          </cell>
          <cell r="I81">
            <v>18</v>
          </cell>
        </row>
        <row r="82">
          <cell r="B82" t="str">
            <v>Тетерина Кристина</v>
          </cell>
          <cell r="C82" t="str">
            <v>ДЮСШ Краснознаменск</v>
          </cell>
          <cell r="D82">
            <v>79</v>
          </cell>
          <cell r="E82">
            <v>2006</v>
          </cell>
          <cell r="F82">
            <v>1.689814814814815E-3</v>
          </cell>
          <cell r="G82">
            <v>3.4791666666666664E-3</v>
          </cell>
          <cell r="H82">
            <v>5.2777777777777771E-3</v>
          </cell>
          <cell r="I82">
            <v>17</v>
          </cell>
        </row>
        <row r="83">
          <cell r="B83" t="str">
            <v>Чеглакова Анастасия</v>
          </cell>
          <cell r="C83" t="str">
            <v>Школа 2045, СШ 111</v>
          </cell>
          <cell r="D83">
            <v>81</v>
          </cell>
          <cell r="E83">
            <v>2005</v>
          </cell>
          <cell r="F83">
            <v>1.6990740740740742E-3</v>
          </cell>
          <cell r="G83">
            <v>3.4884259259259261E-3</v>
          </cell>
          <cell r="H83">
            <v>5.2835648148148147E-3</v>
          </cell>
          <cell r="I83">
            <v>16</v>
          </cell>
        </row>
        <row r="84">
          <cell r="B84" t="str">
            <v>Мысина Валерия</v>
          </cell>
          <cell r="C84" t="str">
            <v>ДЮСШ Кольчугино</v>
          </cell>
          <cell r="D84">
            <v>89</v>
          </cell>
          <cell r="E84">
            <v>2006</v>
          </cell>
          <cell r="F84">
            <v>1.7407407407407408E-3</v>
          </cell>
          <cell r="G84">
            <v>3.5949074074074073E-3</v>
          </cell>
          <cell r="H84">
            <v>5.4895833333333333E-3</v>
          </cell>
          <cell r="I84">
            <v>15</v>
          </cell>
        </row>
        <row r="85">
          <cell r="B85" t="str">
            <v>Собакина Анна</v>
          </cell>
          <cell r="C85" t="str">
            <v>ЮНЫЙ ЛЫЖНИК</v>
          </cell>
          <cell r="D85">
            <v>84</v>
          </cell>
          <cell r="E85">
            <v>2006</v>
          </cell>
          <cell r="F85">
            <v>2.5300925925925929E-3</v>
          </cell>
          <cell r="G85">
            <v>5.1238425925925922E-3</v>
          </cell>
          <cell r="H85">
            <v>7.6921296296296295E-3</v>
          </cell>
          <cell r="I85">
            <v>14</v>
          </cell>
        </row>
        <row r="89">
          <cell r="B89" t="str">
            <v>Степанов Константин</v>
          </cell>
          <cell r="C89" t="str">
            <v>СШОР 49 Тринта</v>
          </cell>
          <cell r="D89">
            <v>155</v>
          </cell>
          <cell r="E89">
            <v>2003</v>
          </cell>
          <cell r="F89">
            <v>1.230324074074074E-3</v>
          </cell>
          <cell r="G89">
            <v>2.5208333333333333E-3</v>
          </cell>
          <cell r="H89">
            <v>3.8090277777777779E-3</v>
          </cell>
          <cell r="I89">
            <v>4.9618055555555552E-3</v>
          </cell>
          <cell r="J89">
            <v>6.2407407407407403E-3</v>
          </cell>
          <cell r="K89">
            <v>7.4328703703703701E-3</v>
          </cell>
          <cell r="L89">
            <v>33</v>
          </cell>
        </row>
        <row r="90">
          <cell r="B90" t="str">
            <v>Кобзарь Евгений</v>
          </cell>
          <cell r="C90" t="str">
            <v>СШ 93 на Можайке</v>
          </cell>
          <cell r="D90">
            <v>174</v>
          </cell>
          <cell r="E90">
            <v>2003</v>
          </cell>
          <cell r="F90">
            <v>1.2152777777777778E-3</v>
          </cell>
          <cell r="G90">
            <v>2.4513888888888888E-3</v>
          </cell>
          <cell r="H90">
            <v>3.7569444444444447E-3</v>
          </cell>
          <cell r="I90">
            <v>5.0381944444444441E-3</v>
          </cell>
          <cell r="J90">
            <v>6.2974537037037035E-3</v>
          </cell>
          <cell r="K90">
            <v>7.4560185185185181E-3</v>
          </cell>
          <cell r="L90">
            <v>31</v>
          </cell>
        </row>
        <row r="91">
          <cell r="B91" t="str">
            <v>Коробков Павел</v>
          </cell>
          <cell r="C91" t="str">
            <v>ЮНЫЙ ЛЫЖНИК</v>
          </cell>
          <cell r="D91">
            <v>166</v>
          </cell>
          <cell r="E91">
            <v>2003</v>
          </cell>
          <cell r="F91">
            <v>1.1979166666666668E-3</v>
          </cell>
          <cell r="G91">
            <v>2.4224537037037036E-3</v>
          </cell>
          <cell r="H91">
            <v>3.728009259259259E-3</v>
          </cell>
          <cell r="I91">
            <v>4.9942129629629633E-3</v>
          </cell>
          <cell r="J91">
            <v>6.2662037037037035E-3</v>
          </cell>
          <cell r="K91">
            <v>7.4745370370370373E-3</v>
          </cell>
          <cell r="L91">
            <v>29</v>
          </cell>
        </row>
        <row r="92">
          <cell r="B92" t="str">
            <v>Зайцев Алексей</v>
          </cell>
          <cell r="C92" t="str">
            <v>лично</v>
          </cell>
          <cell r="D92">
            <v>158</v>
          </cell>
          <cell r="E92">
            <v>2004</v>
          </cell>
          <cell r="F92">
            <v>1.25E-3</v>
          </cell>
          <cell r="G92">
            <v>2.4699074074074072E-3</v>
          </cell>
          <cell r="H92">
            <v>3.7407407407407407E-3</v>
          </cell>
          <cell r="I92">
            <v>4.9803240740740736E-3</v>
          </cell>
          <cell r="J92">
            <v>6.3425925925925915E-3</v>
          </cell>
          <cell r="K92">
            <v>7.4861111111111109E-3</v>
          </cell>
          <cell r="L92">
            <v>27</v>
          </cell>
        </row>
        <row r="93">
          <cell r="B93" t="str">
            <v>Шабанов Дмитрий</v>
          </cell>
          <cell r="C93" t="str">
            <v>ЮНЫЙ ЛЫЖНИК</v>
          </cell>
          <cell r="D93">
            <v>168</v>
          </cell>
          <cell r="E93">
            <v>2003</v>
          </cell>
          <cell r="F93">
            <v>1.2013888888888888E-3</v>
          </cell>
          <cell r="G93">
            <v>2.4375E-3</v>
          </cell>
          <cell r="H93">
            <v>3.7916666666666667E-3</v>
          </cell>
          <cell r="I93">
            <v>5.0185185185185185E-3</v>
          </cell>
          <cell r="J93">
            <v>6.2812499999999995E-3</v>
          </cell>
          <cell r="K93">
            <v>7.4884259259259262E-3</v>
          </cell>
          <cell r="L93">
            <v>26</v>
          </cell>
        </row>
        <row r="94">
          <cell r="B94" t="str">
            <v>Крюк Павел</v>
          </cell>
          <cell r="C94" t="str">
            <v>Юность Москвы Спарта</v>
          </cell>
          <cell r="D94">
            <v>151</v>
          </cell>
          <cell r="E94">
            <v>2003</v>
          </cell>
          <cell r="F94">
            <v>1.2928240740740741E-3</v>
          </cell>
          <cell r="G94">
            <v>2.5011574074074072E-3</v>
          </cell>
          <cell r="H94">
            <v>3.7731481481481483E-3</v>
          </cell>
          <cell r="I94">
            <v>5.0740740740740737E-3</v>
          </cell>
          <cell r="J94">
            <v>6.3217592592592596E-3</v>
          </cell>
          <cell r="K94">
            <v>7.5150462962962966E-3</v>
          </cell>
          <cell r="L94">
            <v>25</v>
          </cell>
        </row>
        <row r="95">
          <cell r="B95" t="str">
            <v>Маликов Сергей</v>
          </cell>
          <cell r="C95" t="str">
            <v>Самбо-70</v>
          </cell>
          <cell r="D95">
            <v>170</v>
          </cell>
          <cell r="E95">
            <v>2004</v>
          </cell>
          <cell r="F95">
            <v>1.3125000000000001E-3</v>
          </cell>
          <cell r="G95">
            <v>2.4849537037037036E-3</v>
          </cell>
          <cell r="H95">
            <v>3.8252314814814811E-3</v>
          </cell>
          <cell r="I95">
            <v>5.1122685185185186E-3</v>
          </cell>
          <cell r="J95">
            <v>6.5185185185185181E-3</v>
          </cell>
          <cell r="K95">
            <v>7.828703703703704E-3</v>
          </cell>
          <cell r="L95">
            <v>24</v>
          </cell>
        </row>
        <row r="96">
          <cell r="B96" t="str">
            <v>Семячкин Матвей</v>
          </cell>
          <cell r="C96" t="str">
            <v>лично</v>
          </cell>
          <cell r="D96">
            <v>163</v>
          </cell>
          <cell r="E96">
            <v>2004</v>
          </cell>
          <cell r="F96">
            <v>1.4537037037037036E-3</v>
          </cell>
          <cell r="G96">
            <v>2.6886574074074074E-3</v>
          </cell>
          <cell r="H96">
            <v>3.998842592592592E-3</v>
          </cell>
          <cell r="I96">
            <v>5.2581018518518515E-3</v>
          </cell>
          <cell r="J96">
            <v>6.564814814814815E-3</v>
          </cell>
          <cell r="K96">
            <v>7.8321759259259247E-3</v>
          </cell>
          <cell r="L96">
            <v>23</v>
          </cell>
        </row>
        <row r="97">
          <cell r="B97" t="str">
            <v>Кормаков Влад</v>
          </cell>
          <cell r="C97" t="str">
            <v>Сергиев Посад лично</v>
          </cell>
          <cell r="D97">
            <v>171</v>
          </cell>
          <cell r="E97">
            <v>2004</v>
          </cell>
          <cell r="F97">
            <v>1.3425925925925925E-3</v>
          </cell>
          <cell r="G97">
            <v>2.6134259259259257E-3</v>
          </cell>
          <cell r="H97">
            <v>3.8958333333333332E-3</v>
          </cell>
          <cell r="I97">
            <v>5.2337962962962963E-3</v>
          </cell>
          <cell r="J97">
            <v>6.5775462962962966E-3</v>
          </cell>
          <cell r="K97">
            <v>7.8842592592592593E-3</v>
          </cell>
          <cell r="L97">
            <v>22</v>
          </cell>
        </row>
        <row r="98">
          <cell r="B98" t="str">
            <v>Князюк Егор</v>
          </cell>
          <cell r="C98" t="str">
            <v>ЮНЫЙ ЛЫЖНИК</v>
          </cell>
          <cell r="D98">
            <v>153</v>
          </cell>
          <cell r="E98">
            <v>2003</v>
          </cell>
          <cell r="F98">
            <v>1.3750000000000001E-3</v>
          </cell>
          <cell r="G98">
            <v>2.6400462962962966E-3</v>
          </cell>
          <cell r="H98">
            <v>4.0671296296296297E-3</v>
          </cell>
          <cell r="I98">
            <v>5.3900462962962964E-3</v>
          </cell>
          <cell r="J98">
            <v>6.7083333333333335E-3</v>
          </cell>
          <cell r="K98">
            <v>7.9780092592592593E-3</v>
          </cell>
          <cell r="L98">
            <v>21</v>
          </cell>
        </row>
        <row r="99">
          <cell r="B99" t="str">
            <v>Подушко Даниил</v>
          </cell>
          <cell r="C99" t="str">
            <v>ДЮСШ Кольчугино</v>
          </cell>
          <cell r="D99">
            <v>164</v>
          </cell>
          <cell r="E99">
            <v>2004</v>
          </cell>
          <cell r="F99">
            <v>1.4317129629629628E-3</v>
          </cell>
          <cell r="G99">
            <v>2.670138888888889E-3</v>
          </cell>
          <cell r="H99">
            <v>4.0162037037037033E-3</v>
          </cell>
          <cell r="I99">
            <v>5.2870370370370371E-3</v>
          </cell>
          <cell r="J99">
            <v>6.6898148148148142E-3</v>
          </cell>
          <cell r="K99">
            <v>7.9976851851851858E-3</v>
          </cell>
          <cell r="L99">
            <v>20</v>
          </cell>
        </row>
        <row r="100">
          <cell r="B100" t="str">
            <v>Губанов Федор</v>
          </cell>
          <cell r="C100" t="str">
            <v>Бабушкино-81</v>
          </cell>
          <cell r="D100">
            <v>165</v>
          </cell>
          <cell r="E100">
            <v>2003</v>
          </cell>
          <cell r="F100">
            <v>1.4421296296296298E-3</v>
          </cell>
          <cell r="G100">
            <v>2.7025462962962962E-3</v>
          </cell>
          <cell r="H100">
            <v>3.983796296296296E-3</v>
          </cell>
          <cell r="I100">
            <v>5.3055555555555555E-3</v>
          </cell>
          <cell r="J100">
            <v>6.7453703703703703E-3</v>
          </cell>
          <cell r="K100">
            <v>8.0115740740740755E-3</v>
          </cell>
          <cell r="L100">
            <v>19</v>
          </cell>
        </row>
        <row r="101">
          <cell r="B101" t="str">
            <v>Абраменко Аркадий</v>
          </cell>
          <cell r="C101" t="str">
            <v>ДЮСШ Кольчугино</v>
          </cell>
          <cell r="D101">
            <v>161</v>
          </cell>
          <cell r="E101">
            <v>2004</v>
          </cell>
          <cell r="F101">
            <v>1.4212962962962964E-3</v>
          </cell>
          <cell r="G101">
            <v>2.7372685185185187E-3</v>
          </cell>
          <cell r="H101">
            <v>4.0324074074074073E-3</v>
          </cell>
          <cell r="I101">
            <v>5.409722222222222E-3</v>
          </cell>
          <cell r="J101">
            <v>6.797453703703704E-3</v>
          </cell>
          <cell r="K101">
            <v>8.0162037037037042E-3</v>
          </cell>
          <cell r="L101">
            <v>18</v>
          </cell>
        </row>
        <row r="102">
          <cell r="B102" t="str">
            <v>Трифанов Максим</v>
          </cell>
          <cell r="C102" t="str">
            <v>ДЮСШ Краснознаменск</v>
          </cell>
          <cell r="D102">
            <v>167</v>
          </cell>
          <cell r="E102">
            <v>2004</v>
          </cell>
          <cell r="F102">
            <v>1.4733796296296294E-3</v>
          </cell>
          <cell r="G102">
            <v>2.721064814814815E-3</v>
          </cell>
          <cell r="H102">
            <v>4.0486111111111113E-3</v>
          </cell>
          <cell r="I102">
            <v>5.4513888888888884E-3</v>
          </cell>
          <cell r="J102">
            <v>6.7951388888888888E-3</v>
          </cell>
          <cell r="K102">
            <v>8.0370370370370387E-3</v>
          </cell>
          <cell r="L102">
            <v>17</v>
          </cell>
        </row>
        <row r="103">
          <cell r="B103" t="str">
            <v>Хамзин Ильнур</v>
          </cell>
          <cell r="C103" t="str">
            <v>СШОР 111 ФОК Лотос</v>
          </cell>
          <cell r="D103">
            <v>159</v>
          </cell>
          <cell r="E103">
            <v>2004</v>
          </cell>
          <cell r="F103">
            <v>1.3252314814814813E-3</v>
          </cell>
          <cell r="G103">
            <v>2.5833333333333337E-3</v>
          </cell>
          <cell r="H103">
            <v>3.9155092592592592E-3</v>
          </cell>
          <cell r="I103">
            <v>5.371527777777778E-3</v>
          </cell>
          <cell r="J103">
            <v>6.7511574074074071E-3</v>
          </cell>
          <cell r="K103">
            <v>8.0509259259259267E-3</v>
          </cell>
          <cell r="L103">
            <v>16</v>
          </cell>
        </row>
        <row r="104">
          <cell r="B104" t="str">
            <v>Никитенко Георгий</v>
          </cell>
          <cell r="C104" t="str">
            <v>ЮНЫЙ ЛЫЖНИК</v>
          </cell>
          <cell r="D104">
            <v>160</v>
          </cell>
          <cell r="E104">
            <v>2003</v>
          </cell>
          <cell r="F104">
            <v>1.3946759259259259E-3</v>
          </cell>
          <cell r="G104">
            <v>2.8275462962962963E-3</v>
          </cell>
          <cell r="H104">
            <v>4.0833333333333338E-3</v>
          </cell>
          <cell r="I104">
            <v>5.4259259259259252E-3</v>
          </cell>
          <cell r="J104">
            <v>6.7997685185185184E-3</v>
          </cell>
          <cell r="K104">
            <v>8.0555555555555554E-3</v>
          </cell>
          <cell r="L104">
            <v>15</v>
          </cell>
        </row>
        <row r="105">
          <cell r="B105" t="str">
            <v>Красуленко Олег</v>
          </cell>
          <cell r="C105" t="str">
            <v>лично, Москва</v>
          </cell>
          <cell r="D105">
            <v>157</v>
          </cell>
          <cell r="E105">
            <v>2003</v>
          </cell>
          <cell r="F105">
            <v>1.4907407407407406E-3</v>
          </cell>
          <cell r="G105">
            <v>2.8009259259259259E-3</v>
          </cell>
          <cell r="H105">
            <v>4.1944444444444442E-3</v>
          </cell>
          <cell r="I105">
            <v>5.6608796296296303E-3</v>
          </cell>
          <cell r="J105">
            <v>7.1249999999999994E-3</v>
          </cell>
          <cell r="K105">
            <v>8.5821759259259254E-3</v>
          </cell>
          <cell r="L105">
            <v>14</v>
          </cell>
        </row>
        <row r="106">
          <cell r="B106" t="str">
            <v>Калина Милан</v>
          </cell>
          <cell r="C106" t="str">
            <v>ДЮСШ Краснознаменск</v>
          </cell>
          <cell r="D106">
            <v>156</v>
          </cell>
          <cell r="E106">
            <v>2004</v>
          </cell>
          <cell r="F106">
            <v>1.5243055555555554E-3</v>
          </cell>
          <cell r="G106">
            <v>2.8159722222222219E-3</v>
          </cell>
          <cell r="H106">
            <v>4.2013888888888891E-3</v>
          </cell>
          <cell r="I106">
            <v>5.6990740740740743E-3</v>
          </cell>
          <cell r="J106">
            <v>7.1342592592592595E-3</v>
          </cell>
          <cell r="K106">
            <v>8.5995370370370357E-3</v>
          </cell>
          <cell r="L106">
            <v>13</v>
          </cell>
        </row>
        <row r="107">
          <cell r="B107" t="str">
            <v>Субботин Данила</v>
          </cell>
          <cell r="C107" t="str">
            <v>ДЮСШ Краснознаменск</v>
          </cell>
          <cell r="D107">
            <v>152</v>
          </cell>
          <cell r="E107">
            <v>2004</v>
          </cell>
          <cell r="F107">
            <v>1.540509259259259E-3</v>
          </cell>
          <cell r="G107">
            <v>2.8761574074074071E-3</v>
          </cell>
          <cell r="H107">
            <v>4.3587962962962964E-3</v>
          </cell>
          <cell r="I107">
            <v>5.883101851851852E-3</v>
          </cell>
          <cell r="J107">
            <v>7.3842592592592597E-3</v>
          </cell>
          <cell r="K107">
            <v>8.8634259259259256E-3</v>
          </cell>
          <cell r="L107">
            <v>12</v>
          </cell>
        </row>
        <row r="108">
          <cell r="B108" t="str">
            <v>Волков Сергей</v>
          </cell>
          <cell r="C108" t="str">
            <v>ЮНЫЙ ЛЫЖНИК</v>
          </cell>
          <cell r="D108">
            <v>162</v>
          </cell>
          <cell r="E108">
            <v>2003</v>
          </cell>
          <cell r="F108">
            <v>1.5567129629629629E-3</v>
          </cell>
          <cell r="G108">
            <v>2.9236111111111112E-3</v>
          </cell>
          <cell r="H108">
            <v>4.3611111111111116E-3</v>
          </cell>
          <cell r="I108">
            <v>5.8865740740740745E-3</v>
          </cell>
          <cell r="J108">
            <v>7.3900462962962973E-3</v>
          </cell>
          <cell r="K108">
            <v>8.8703703703703705E-3</v>
          </cell>
          <cell r="L108">
            <v>11</v>
          </cell>
        </row>
        <row r="109">
          <cell r="B109" t="str">
            <v>Стенин Иван</v>
          </cell>
          <cell r="C109" t="str">
            <v>Некрасовка</v>
          </cell>
          <cell r="D109">
            <v>169</v>
          </cell>
          <cell r="E109">
            <v>2003</v>
          </cell>
          <cell r="F109">
            <v>1.8425925925925927E-3</v>
          </cell>
          <cell r="G109">
            <v>3.8576388888888883E-3</v>
          </cell>
          <cell r="H109">
            <v>5.8611111111111112E-3</v>
          </cell>
          <cell r="I109">
            <v>7.9363425925925921E-3</v>
          </cell>
          <cell r="J109">
            <v>1.003125E-2</v>
          </cell>
          <cell r="K109">
            <v>1.2121527777777778E-2</v>
          </cell>
          <cell r="L109">
            <v>10</v>
          </cell>
        </row>
        <row r="114">
          <cell r="B114" t="str">
            <v>Захарова Екатерина</v>
          </cell>
          <cell r="C114" t="str">
            <v>СШОР 49 Тринта</v>
          </cell>
          <cell r="D114">
            <v>118</v>
          </cell>
          <cell r="E114">
            <v>2003</v>
          </cell>
          <cell r="F114">
            <v>1.2314814814814816E-3</v>
          </cell>
          <cell r="G114">
            <v>2.5324074074074073E-3</v>
          </cell>
          <cell r="H114">
            <v>3.8043981481481483E-3</v>
          </cell>
          <cell r="I114">
            <v>5.084490740740741E-3</v>
          </cell>
          <cell r="J114">
            <v>33</v>
          </cell>
        </row>
        <row r="115">
          <cell r="B115" t="str">
            <v>Кудинова Дарья</v>
          </cell>
          <cell r="C115" t="str">
            <v>СШОР 49 Тринта</v>
          </cell>
          <cell r="D115">
            <v>110</v>
          </cell>
          <cell r="E115">
            <v>2004</v>
          </cell>
          <cell r="F115">
            <v>1.2777777777777776E-3</v>
          </cell>
          <cell r="G115">
            <v>2.5462962962962961E-3</v>
          </cell>
          <cell r="H115">
            <v>3.8530092592592596E-3</v>
          </cell>
          <cell r="I115">
            <v>5.1944444444444451E-3</v>
          </cell>
          <cell r="J115">
            <v>31</v>
          </cell>
        </row>
        <row r="116">
          <cell r="B116" t="str">
            <v>Карамышева Надежда</v>
          </cell>
          <cell r="C116" t="str">
            <v>Школа 2045, СШ 111</v>
          </cell>
          <cell r="D116">
            <v>109</v>
          </cell>
          <cell r="E116">
            <v>2003</v>
          </cell>
          <cell r="F116">
            <v>1.269675925925926E-3</v>
          </cell>
          <cell r="G116">
            <v>2.5706018518518521E-3</v>
          </cell>
          <cell r="H116">
            <v>3.9409722222222216E-3</v>
          </cell>
          <cell r="I116">
            <v>5.3333333333333332E-3</v>
          </cell>
          <cell r="J116">
            <v>29</v>
          </cell>
        </row>
        <row r="117">
          <cell r="B117" t="str">
            <v>Еремеева Ольга</v>
          </cell>
          <cell r="C117" t="str">
            <v>СШОР 111 ФОК Лотос</v>
          </cell>
          <cell r="D117">
            <v>108</v>
          </cell>
          <cell r="E117">
            <v>2003</v>
          </cell>
          <cell r="F117">
            <v>1.3310185185185185E-3</v>
          </cell>
          <cell r="G117">
            <v>2.6967592592592594E-3</v>
          </cell>
          <cell r="H117">
            <v>4.1296296296296298E-3</v>
          </cell>
          <cell r="I117">
            <v>5.5092592592592589E-3</v>
          </cell>
          <cell r="J117">
            <v>27</v>
          </cell>
        </row>
        <row r="118">
          <cell r="B118" t="str">
            <v>Колташ Анастасия</v>
          </cell>
          <cell r="C118" t="str">
            <v>ДЮСШ Краснознаменск</v>
          </cell>
          <cell r="D118">
            <v>111</v>
          </cell>
          <cell r="E118">
            <v>2003</v>
          </cell>
          <cell r="F118">
            <v>1.3611111111111109E-3</v>
          </cell>
          <cell r="G118">
            <v>2.7696759259259259E-3</v>
          </cell>
          <cell r="H118">
            <v>4.1631944444444442E-3</v>
          </cell>
          <cell r="I118">
            <v>5.5150462962962957E-3</v>
          </cell>
          <cell r="J118">
            <v>26</v>
          </cell>
        </row>
        <row r="119">
          <cell r="B119" t="str">
            <v>Бобкова Дарья</v>
          </cell>
          <cell r="C119" t="str">
            <v>СШОР 111 ФОК Лотос</v>
          </cell>
          <cell r="D119">
            <v>122</v>
          </cell>
          <cell r="E119">
            <v>2004</v>
          </cell>
          <cell r="F119">
            <v>1.3576388888888889E-3</v>
          </cell>
          <cell r="G119">
            <v>2.7800925925925923E-3</v>
          </cell>
          <cell r="H119">
            <v>4.1724537037037043E-3</v>
          </cell>
          <cell r="I119">
            <v>5.5451388888888885E-3</v>
          </cell>
          <cell r="J119">
            <v>25</v>
          </cell>
        </row>
        <row r="120">
          <cell r="B120" t="str">
            <v>Тютюнова Александра</v>
          </cell>
          <cell r="C120" t="str">
            <v>Школа 2045, СШ 111</v>
          </cell>
          <cell r="D120">
            <v>113</v>
          </cell>
          <cell r="E120">
            <v>2003</v>
          </cell>
          <cell r="F120">
            <v>1.3784722222222221E-3</v>
          </cell>
          <cell r="G120">
            <v>2.7731481481481478E-3</v>
          </cell>
          <cell r="H120">
            <v>4.1990740740740747E-3</v>
          </cell>
          <cell r="I120">
            <v>5.6770833333333335E-3</v>
          </cell>
          <cell r="J120">
            <v>24</v>
          </cell>
        </row>
        <row r="121">
          <cell r="B121" t="str">
            <v>Мусина Виктория</v>
          </cell>
          <cell r="C121" t="str">
            <v>Кольчуг-спорт</v>
          </cell>
          <cell r="D121">
            <v>124</v>
          </cell>
          <cell r="E121">
            <v>2004</v>
          </cell>
          <cell r="F121">
            <v>1.5127314814814814E-3</v>
          </cell>
          <cell r="G121">
            <v>2.9108796296296296E-3</v>
          </cell>
          <cell r="H121">
            <v>4.3541666666666668E-3</v>
          </cell>
          <cell r="I121">
            <v>5.8194444444444457E-3</v>
          </cell>
          <cell r="J121">
            <v>23</v>
          </cell>
        </row>
        <row r="122">
          <cell r="B122" t="str">
            <v>Шишаева Дарья</v>
          </cell>
          <cell r="C122" t="str">
            <v>Школа 2045, СШ 111</v>
          </cell>
          <cell r="D122">
            <v>115</v>
          </cell>
          <cell r="E122">
            <v>2003</v>
          </cell>
          <cell r="F122">
            <v>1.3981481481481481E-3</v>
          </cell>
          <cell r="G122">
            <v>2.8356481481481479E-3</v>
          </cell>
          <cell r="H122">
            <v>4.3460648148148156E-3</v>
          </cell>
          <cell r="I122">
            <v>5.8449074074074072E-3</v>
          </cell>
          <cell r="J122">
            <v>22</v>
          </cell>
        </row>
        <row r="123">
          <cell r="B123" t="str">
            <v>Ким Юлия</v>
          </cell>
          <cell r="C123" t="str">
            <v>Москва, лично</v>
          </cell>
          <cell r="D123">
            <v>116</v>
          </cell>
          <cell r="E123">
            <v>2003</v>
          </cell>
          <cell r="F123">
            <v>1.4467592592592594E-3</v>
          </cell>
          <cell r="G123">
            <v>2.9317129629629628E-3</v>
          </cell>
          <cell r="H123">
            <v>4.4687499999999996E-3</v>
          </cell>
          <cell r="I123">
            <v>5.9756944444444441E-3</v>
          </cell>
          <cell r="J123">
            <v>21</v>
          </cell>
        </row>
        <row r="124">
          <cell r="B124" t="str">
            <v>Лифенко Полина</v>
          </cell>
          <cell r="C124" t="str">
            <v>Школа 2045, СШ 111</v>
          </cell>
          <cell r="D124">
            <v>117</v>
          </cell>
          <cell r="E124">
            <v>2003</v>
          </cell>
          <cell r="F124">
            <v>1.4768518518518516E-3</v>
          </cell>
          <cell r="G124">
            <v>2.972222222222222E-3</v>
          </cell>
          <cell r="H124">
            <v>4.5000000000000005E-3</v>
          </cell>
          <cell r="I124">
            <v>5.9930555555555562E-3</v>
          </cell>
          <cell r="J124">
            <v>20</v>
          </cell>
        </row>
        <row r="125">
          <cell r="B125" t="str">
            <v>Мещерякова Екатерина</v>
          </cell>
          <cell r="C125" t="str">
            <v>Школа 2045, СШ 111</v>
          </cell>
          <cell r="D125">
            <v>121</v>
          </cell>
          <cell r="E125">
            <v>2003</v>
          </cell>
          <cell r="F125">
            <v>1.5335648148148149E-3</v>
          </cell>
          <cell r="G125">
            <v>3.0381944444444445E-3</v>
          </cell>
          <cell r="H125">
            <v>4.5775462962962966E-3</v>
          </cell>
          <cell r="I125">
            <v>6.1168981481481482E-3</v>
          </cell>
          <cell r="J125">
            <v>19</v>
          </cell>
        </row>
        <row r="126">
          <cell r="B126" t="str">
            <v>Гришанкова Диана</v>
          </cell>
          <cell r="C126" t="str">
            <v>Некрасовка</v>
          </cell>
          <cell r="D126">
            <v>112</v>
          </cell>
          <cell r="E126">
            <v>2004</v>
          </cell>
          <cell r="F126">
            <v>1.4814814814814814E-3</v>
          </cell>
          <cell r="G126">
            <v>2.9594907407407404E-3</v>
          </cell>
          <cell r="H126">
            <v>4.557870370370371E-3</v>
          </cell>
          <cell r="I126">
            <v>6.1261574074074074E-3</v>
          </cell>
          <cell r="J126">
            <v>18</v>
          </cell>
        </row>
        <row r="127">
          <cell r="B127" t="str">
            <v>Костенкова Милена</v>
          </cell>
          <cell r="C127" t="str">
            <v>ГБОУ Школа2045 СШОР1</v>
          </cell>
          <cell r="D127">
            <v>114</v>
          </cell>
          <cell r="E127">
            <v>2004</v>
          </cell>
          <cell r="F127">
            <v>1.5162037037037036E-3</v>
          </cell>
          <cell r="G127">
            <v>3.0601851851851849E-3</v>
          </cell>
          <cell r="H127">
            <v>4.6412037037037038E-3</v>
          </cell>
          <cell r="I127">
            <v>6.2187499999999995E-3</v>
          </cell>
          <cell r="J127">
            <v>17</v>
          </cell>
        </row>
        <row r="128">
          <cell r="B128" t="str">
            <v>Иванова Виктория</v>
          </cell>
          <cell r="C128" t="str">
            <v>ДЮСШ Краснознаменск</v>
          </cell>
          <cell r="D128">
            <v>120</v>
          </cell>
          <cell r="E128">
            <v>2003</v>
          </cell>
          <cell r="F128">
            <v>1.6932870370370372E-3</v>
          </cell>
          <cell r="G128">
            <v>3.5798611111111114E-3</v>
          </cell>
          <cell r="H128">
            <v>5.4918981481481485E-3</v>
          </cell>
          <cell r="I128">
            <v>7.4004629629629629E-3</v>
          </cell>
          <cell r="J128">
            <v>16</v>
          </cell>
        </row>
        <row r="132">
          <cell r="B132" t="str">
            <v>Попков Даниил</v>
          </cell>
          <cell r="C132" t="str">
            <v>СШ 93 на Можайке</v>
          </cell>
          <cell r="D132">
            <v>205</v>
          </cell>
          <cell r="E132">
            <v>2001</v>
          </cell>
          <cell r="F132">
            <v>1.1967592592592592E-3</v>
          </cell>
          <cell r="G132">
            <v>2.4317129629629632E-3</v>
          </cell>
          <cell r="H132">
            <v>3.6851851851851854E-3</v>
          </cell>
          <cell r="I132">
            <v>4.9282407407407408E-3</v>
          </cell>
          <cell r="J132">
            <v>6.2129629629629627E-3</v>
          </cell>
          <cell r="K132">
            <v>7.3877314814814812E-3</v>
          </cell>
          <cell r="L132">
            <v>8.5601851851851846E-3</v>
          </cell>
          <cell r="M132">
            <v>33</v>
          </cell>
        </row>
        <row r="133">
          <cell r="B133" t="str">
            <v>Ходжич Денис</v>
          </cell>
          <cell r="C133" t="str">
            <v>Ёлка-Луч</v>
          </cell>
          <cell r="D133">
            <v>206</v>
          </cell>
          <cell r="E133">
            <v>2001</v>
          </cell>
          <cell r="F133">
            <v>1.1921296296296296E-3</v>
          </cell>
          <cell r="G133">
            <v>2.4282407407407408E-3</v>
          </cell>
          <cell r="H133">
            <v>3.666666666666667E-3</v>
          </cell>
          <cell r="I133">
            <v>4.8981481481481489E-3</v>
          </cell>
          <cell r="J133">
            <v>6.1493055555555563E-3</v>
          </cell>
          <cell r="K133">
            <v>7.385416666666666E-3</v>
          </cell>
          <cell r="L133">
            <v>8.5682870370370357E-3</v>
          </cell>
          <cell r="M133">
            <v>31</v>
          </cell>
        </row>
        <row r="134">
          <cell r="B134" t="str">
            <v>Титов Даниил</v>
          </cell>
          <cell r="C134" t="str">
            <v>СШОР 111 ФОК Лотос</v>
          </cell>
          <cell r="D134">
            <v>201</v>
          </cell>
          <cell r="E134">
            <v>2001</v>
          </cell>
          <cell r="F134">
            <v>1.2268518518518518E-3</v>
          </cell>
          <cell r="G134">
            <v>2.4027777777777776E-3</v>
          </cell>
          <cell r="H134">
            <v>3.7361111111111106E-3</v>
          </cell>
          <cell r="I134">
            <v>4.967592592592592E-3</v>
          </cell>
          <cell r="J134">
            <v>6.1782407407407411E-3</v>
          </cell>
          <cell r="K134">
            <v>7.416666666666666E-3</v>
          </cell>
          <cell r="L134">
            <v>8.5729166666666679E-3</v>
          </cell>
          <cell r="M134">
            <v>29</v>
          </cell>
        </row>
        <row r="135">
          <cell r="B135" t="str">
            <v>Овчинников Евгений</v>
          </cell>
          <cell r="C135" t="str">
            <v>Школа 2045, СШ 111</v>
          </cell>
          <cell r="D135">
            <v>209</v>
          </cell>
          <cell r="E135">
            <v>2002</v>
          </cell>
          <cell r="F135">
            <v>1.193287037037037E-3</v>
          </cell>
          <cell r="G135">
            <v>2.4340277777777776E-3</v>
          </cell>
          <cell r="H135">
            <v>3.7071759259259258E-3</v>
          </cell>
          <cell r="I135">
            <v>4.9097222222222224E-3</v>
          </cell>
          <cell r="J135">
            <v>6.1631944444444442E-3</v>
          </cell>
          <cell r="K135">
            <v>7.4027777777777781E-3</v>
          </cell>
          <cell r="L135">
            <v>8.5925925925925926E-3</v>
          </cell>
          <cell r="M135">
            <v>27</v>
          </cell>
        </row>
        <row r="136">
          <cell r="B136" t="str">
            <v>Смирнов Дмитрий</v>
          </cell>
          <cell r="C136" t="str">
            <v>СШОР 111 ФОК Лотос</v>
          </cell>
          <cell r="D136">
            <v>203</v>
          </cell>
          <cell r="E136">
            <v>2001</v>
          </cell>
          <cell r="F136">
            <v>1.2476851851851852E-3</v>
          </cell>
          <cell r="G136">
            <v>2.4560185185185184E-3</v>
          </cell>
          <cell r="H136">
            <v>3.7534722222222223E-3</v>
          </cell>
          <cell r="I136">
            <v>4.9814814814814817E-3</v>
          </cell>
          <cell r="J136">
            <v>6.2291666666666676E-3</v>
          </cell>
          <cell r="K136">
            <v>7.4537037037037028E-3</v>
          </cell>
          <cell r="L136">
            <v>8.5972222222222231E-3</v>
          </cell>
          <cell r="M136">
            <v>26</v>
          </cell>
        </row>
        <row r="137">
          <cell r="B137" t="str">
            <v>Аборонов Иван</v>
          </cell>
          <cell r="C137" t="str">
            <v>ДЮСШ Краснознаменск</v>
          </cell>
          <cell r="D137">
            <v>212</v>
          </cell>
          <cell r="E137">
            <v>2001</v>
          </cell>
          <cell r="F137">
            <v>1.230324074074074E-3</v>
          </cell>
          <cell r="G137">
            <v>2.4537037037037036E-3</v>
          </cell>
          <cell r="H137">
            <v>3.6539351851851854E-3</v>
          </cell>
          <cell r="I137">
            <v>4.9537037037037041E-3</v>
          </cell>
          <cell r="J137">
            <v>6.1956018518518514E-3</v>
          </cell>
          <cell r="K137">
            <v>7.4328703703703701E-3</v>
          </cell>
          <cell r="L137">
            <v>8.624999999999999E-3</v>
          </cell>
          <cell r="M137">
            <v>25</v>
          </cell>
        </row>
        <row r="138">
          <cell r="B138" t="str">
            <v>Малев Илья</v>
          </cell>
          <cell r="C138" t="str">
            <v>СШОР 111 ФОК Лотос</v>
          </cell>
          <cell r="D138">
            <v>214</v>
          </cell>
          <cell r="E138">
            <v>2001</v>
          </cell>
          <cell r="F138">
            <v>1.2638888888888888E-3</v>
          </cell>
          <cell r="G138">
            <v>2.4594907407407408E-3</v>
          </cell>
          <cell r="H138">
            <v>3.7777777777777779E-3</v>
          </cell>
          <cell r="I138">
            <v>5.0057870370370369E-3</v>
          </cell>
          <cell r="J138">
            <v>6.1435185185185178E-3</v>
          </cell>
          <cell r="K138">
            <v>7.4710648148148149E-3</v>
          </cell>
          <cell r="L138">
            <v>8.6631944444444439E-3</v>
          </cell>
          <cell r="M138">
            <v>24</v>
          </cell>
        </row>
        <row r="139">
          <cell r="B139" t="str">
            <v>Кольтеров Сергей</v>
          </cell>
          <cell r="C139" t="str">
            <v>Юность Москвы Спарта</v>
          </cell>
          <cell r="D139">
            <v>208</v>
          </cell>
          <cell r="E139">
            <v>2001</v>
          </cell>
          <cell r="F139">
            <v>1.2106481481481482E-3</v>
          </cell>
          <cell r="G139">
            <v>2.4004629629629627E-3</v>
          </cell>
          <cell r="H139">
            <v>3.7210648148148146E-3</v>
          </cell>
          <cell r="I139">
            <v>4.9976851851851849E-3</v>
          </cell>
          <cell r="J139">
            <v>6.2476851851851851E-3</v>
          </cell>
          <cell r="K139">
            <v>7.6145833333333334E-3</v>
          </cell>
          <cell r="L139">
            <v>8.9502314814814809E-3</v>
          </cell>
          <cell r="M139">
            <v>23</v>
          </cell>
        </row>
        <row r="140">
          <cell r="B140" t="str">
            <v>Горбунов Дмитрий</v>
          </cell>
          <cell r="C140" t="str">
            <v>Ёлка-Луч</v>
          </cell>
          <cell r="D140">
            <v>204</v>
          </cell>
          <cell r="E140">
            <v>2001</v>
          </cell>
          <cell r="F140">
            <v>1.2743055555555557E-3</v>
          </cell>
          <cell r="G140">
            <v>2.4733796296296296E-3</v>
          </cell>
          <cell r="H140">
            <v>3.7928240740740739E-3</v>
          </cell>
          <cell r="I140">
            <v>5.0208333333333337E-3</v>
          </cell>
          <cell r="J140">
            <v>6.3287037037037036E-3</v>
          </cell>
          <cell r="K140">
            <v>7.6701388888888887E-3</v>
          </cell>
          <cell r="L140">
            <v>8.9548611111111114E-3</v>
          </cell>
          <cell r="M140">
            <v>22</v>
          </cell>
        </row>
        <row r="141">
          <cell r="B141" t="str">
            <v>Чех Евгений</v>
          </cell>
          <cell r="C141" t="str">
            <v>ДЮСШ Краснознаменск</v>
          </cell>
          <cell r="D141">
            <v>202</v>
          </cell>
          <cell r="E141">
            <v>2002</v>
          </cell>
          <cell r="F141">
            <v>1.3020833333333333E-3</v>
          </cell>
          <cell r="G141">
            <v>2.5057870370370368E-3</v>
          </cell>
          <cell r="H141">
            <v>3.8495370370370367E-3</v>
          </cell>
          <cell r="I141">
            <v>5.2129629629629635E-3</v>
          </cell>
          <cell r="J141">
            <v>6.603009259259259E-3</v>
          </cell>
          <cell r="K141">
            <v>8.0023148148148145E-3</v>
          </cell>
          <cell r="L141">
            <v>9.3796296296296284E-3</v>
          </cell>
          <cell r="M141">
            <v>21</v>
          </cell>
        </row>
        <row r="142">
          <cell r="B142" t="str">
            <v>Тюриков Евгений</v>
          </cell>
          <cell r="C142" t="str">
            <v>СШОР 111</v>
          </cell>
          <cell r="D142">
            <v>213</v>
          </cell>
          <cell r="E142">
            <v>2002</v>
          </cell>
          <cell r="F142">
            <v>1.2824074074074075E-3</v>
          </cell>
          <cell r="G142">
            <v>2.4930555555555552E-3</v>
          </cell>
          <cell r="H142">
            <v>3.8541666666666668E-3</v>
          </cell>
          <cell r="I142">
            <v>5.2164351851851851E-3</v>
          </cell>
          <cell r="J142">
            <v>6.6886574074074071E-3</v>
          </cell>
          <cell r="K142">
            <v>8.1458333333333331E-3</v>
          </cell>
          <cell r="L142">
            <v>9.5729166666666671E-3</v>
          </cell>
          <cell r="M142">
            <v>20</v>
          </cell>
        </row>
        <row r="146">
          <cell r="B146" t="str">
            <v>Лямина Мария</v>
          </cell>
          <cell r="C146" t="str">
            <v>Юность Москвы Спарта</v>
          </cell>
          <cell r="D146">
            <v>102</v>
          </cell>
          <cell r="E146">
            <v>2002</v>
          </cell>
          <cell r="F146">
            <v>1.2268518518518518E-3</v>
          </cell>
          <cell r="G146">
            <v>2.5266203703703705E-3</v>
          </cell>
          <cell r="H146">
            <v>3.7500000000000003E-3</v>
          </cell>
          <cell r="I146">
            <v>4.9780092592592593E-3</v>
          </cell>
          <cell r="J146">
            <v>33</v>
          </cell>
        </row>
        <row r="147">
          <cell r="B147" t="str">
            <v>Капитонова Анна</v>
          </cell>
          <cell r="C147" t="str">
            <v>КДЮСШ Пушкино</v>
          </cell>
          <cell r="D147">
            <v>107</v>
          </cell>
          <cell r="E147">
            <v>2001</v>
          </cell>
          <cell r="F147">
            <v>1.2824074074074075E-3</v>
          </cell>
          <cell r="G147">
            <v>2.5416666666666669E-3</v>
          </cell>
          <cell r="H147">
            <v>3.8148148148148147E-3</v>
          </cell>
          <cell r="I147">
            <v>5.0960648148148146E-3</v>
          </cell>
          <cell r="J147">
            <v>31</v>
          </cell>
        </row>
        <row r="148">
          <cell r="B148" t="str">
            <v>Жаббарова Валерия</v>
          </cell>
          <cell r="C148" t="str">
            <v>КДЮСШ Пушкино</v>
          </cell>
          <cell r="D148">
            <v>101</v>
          </cell>
          <cell r="E148">
            <v>2002</v>
          </cell>
          <cell r="F148">
            <v>1.2743055555555557E-3</v>
          </cell>
          <cell r="G148">
            <v>2.5601851851851849E-3</v>
          </cell>
          <cell r="H148">
            <v>3.8668981481481484E-3</v>
          </cell>
          <cell r="I148">
            <v>5.1805555555555554E-3</v>
          </cell>
          <cell r="J148">
            <v>29</v>
          </cell>
        </row>
        <row r="149">
          <cell r="B149" t="str">
            <v>Зимина Полина</v>
          </cell>
          <cell r="C149" t="str">
            <v>Школа 2045, СШ 111</v>
          </cell>
          <cell r="D149">
            <v>106</v>
          </cell>
          <cell r="E149">
            <v>2002</v>
          </cell>
          <cell r="F149">
            <v>1.4930555555555556E-3</v>
          </cell>
          <cell r="G149">
            <v>3.0879629629629625E-3</v>
          </cell>
          <cell r="H149">
            <v>4.7141203703703703E-3</v>
          </cell>
          <cell r="I149">
            <v>6.4363425925925916E-3</v>
          </cell>
          <cell r="J149">
            <v>27</v>
          </cell>
        </row>
        <row r="150">
          <cell r="B150" t="str">
            <v>Левичева Анастасия</v>
          </cell>
          <cell r="C150" t="str">
            <v>Школа 2045, СШ 111</v>
          </cell>
          <cell r="D150">
            <v>104</v>
          </cell>
          <cell r="E150">
            <v>2002</v>
          </cell>
          <cell r="F150">
            <v>1.5891203703703701E-3</v>
          </cell>
          <cell r="G150">
            <v>3.3113425925925927E-3</v>
          </cell>
          <cell r="H150">
            <v>5.1203703703703697E-3</v>
          </cell>
          <cell r="I150">
            <v>7.2048611111111107E-3</v>
          </cell>
          <cell r="J150">
            <v>26</v>
          </cell>
        </row>
        <row r="154">
          <cell r="B154" t="str">
            <v>Карпов Виктор</v>
          </cell>
          <cell r="C154" t="str">
            <v>СДЮШ Подольск Наседк</v>
          </cell>
          <cell r="D154">
            <v>257</v>
          </cell>
          <cell r="E154">
            <v>2000</v>
          </cell>
          <cell r="F154">
            <v>1.1296296296296295E-3</v>
          </cell>
          <cell r="G154">
            <v>2.2962962962962963E-3</v>
          </cell>
          <cell r="H154">
            <v>3.4918981481481481E-3</v>
          </cell>
          <cell r="I154">
            <v>4.6608796296296303E-3</v>
          </cell>
          <cell r="J154">
            <v>5.8495370370370376E-3</v>
          </cell>
          <cell r="K154">
            <v>7.0300925925925921E-3</v>
          </cell>
          <cell r="L154">
            <v>8.2152777777777779E-3</v>
          </cell>
          <cell r="M154">
            <v>9.3298611111111117E-3</v>
          </cell>
          <cell r="N154">
            <v>33</v>
          </cell>
        </row>
        <row r="155">
          <cell r="B155" t="str">
            <v>Григорьев Иван</v>
          </cell>
          <cell r="C155" t="str">
            <v>СШОР (Истина)</v>
          </cell>
          <cell r="D155">
            <v>252</v>
          </cell>
          <cell r="E155">
            <v>2000</v>
          </cell>
          <cell r="F155">
            <v>1.1597222222222221E-3</v>
          </cell>
          <cell r="G155">
            <v>2.2986111111111111E-3</v>
          </cell>
          <cell r="H155">
            <v>3.4976851851851853E-3</v>
          </cell>
          <cell r="I155">
            <v>4.6678240740740742E-3</v>
          </cell>
          <cell r="J155">
            <v>5.8530092592592592E-3</v>
          </cell>
          <cell r="K155">
            <v>7.084490740740741E-3</v>
          </cell>
          <cell r="L155">
            <v>8.2500000000000004E-3</v>
          </cell>
          <cell r="M155">
            <v>9.3368055555555548E-3</v>
          </cell>
          <cell r="N155">
            <v>31</v>
          </cell>
        </row>
        <row r="156">
          <cell r="B156" t="str">
            <v>Михиенков Илларион</v>
          </cell>
          <cell r="C156" t="b">
            <v>1</v>
          </cell>
          <cell r="D156">
            <v>259</v>
          </cell>
          <cell r="E156">
            <v>2000</v>
          </cell>
          <cell r="F156">
            <v>1.2199074074074074E-3</v>
          </cell>
          <cell r="G156">
            <v>2.3263888888888887E-3</v>
          </cell>
          <cell r="H156">
            <v>3.5937499999999997E-3</v>
          </cell>
          <cell r="I156">
            <v>4.7488425925925918E-3</v>
          </cell>
          <cell r="J156">
            <v>5.9259259259259256E-3</v>
          </cell>
          <cell r="K156">
            <v>7.0486111111111105E-3</v>
          </cell>
          <cell r="L156">
            <v>8.2731481481481493E-3</v>
          </cell>
          <cell r="M156">
            <v>9.3414351851851853E-3</v>
          </cell>
          <cell r="N156">
            <v>29</v>
          </cell>
        </row>
        <row r="157">
          <cell r="B157" t="str">
            <v>Ковалев Алексей</v>
          </cell>
          <cell r="C157" t="str">
            <v>Ёлка-Луч</v>
          </cell>
          <cell r="D157">
            <v>264</v>
          </cell>
          <cell r="E157">
            <v>2000</v>
          </cell>
          <cell r="F157">
            <v>1.1319444444444443E-3</v>
          </cell>
          <cell r="G157">
            <v>2.5057870370370368E-3</v>
          </cell>
          <cell r="H157">
            <v>3.5034722222222221E-3</v>
          </cell>
          <cell r="I157">
            <v>4.6874999999999998E-3</v>
          </cell>
          <cell r="J157">
            <v>5.8842592592592592E-3</v>
          </cell>
          <cell r="K157">
            <v>7.0972222222222226E-3</v>
          </cell>
          <cell r="L157">
            <v>8.2337962962962963E-3</v>
          </cell>
          <cell r="M157">
            <v>9.3472222222222238E-3</v>
          </cell>
          <cell r="N157">
            <v>27</v>
          </cell>
        </row>
        <row r="158">
          <cell r="B158" t="str">
            <v>Болотников Николай</v>
          </cell>
          <cell r="C158" t="str">
            <v>ЛК Наседкина</v>
          </cell>
          <cell r="D158">
            <v>256</v>
          </cell>
          <cell r="E158">
            <v>1999</v>
          </cell>
          <cell r="F158">
            <v>1.1851851851851852E-3</v>
          </cell>
          <cell r="G158">
            <v>2.3553240740740739E-3</v>
          </cell>
          <cell r="H158">
            <v>3.5543981481481481E-3</v>
          </cell>
          <cell r="I158">
            <v>4.7071759259259263E-3</v>
          </cell>
          <cell r="J158">
            <v>5.9050925925925929E-3</v>
          </cell>
          <cell r="K158">
            <v>7.0995370370370361E-3</v>
          </cell>
          <cell r="L158">
            <v>8.2013888888888883E-3</v>
          </cell>
          <cell r="M158">
            <v>9.3541666666666669E-3</v>
          </cell>
          <cell r="N158">
            <v>26</v>
          </cell>
        </row>
        <row r="159">
          <cell r="B159" t="str">
            <v>Алмукеев Матвей</v>
          </cell>
          <cell r="C159" t="str">
            <v>СШ 93 на Можайке</v>
          </cell>
          <cell r="D159">
            <v>262</v>
          </cell>
          <cell r="E159">
            <v>2000</v>
          </cell>
          <cell r="F159">
            <v>1.1828703703703704E-3</v>
          </cell>
          <cell r="G159">
            <v>2.488425925925926E-3</v>
          </cell>
          <cell r="H159">
            <v>3.5729166666666665E-3</v>
          </cell>
          <cell r="I159">
            <v>4.7268518518518519E-3</v>
          </cell>
          <cell r="J159">
            <v>5.9074074074074064E-3</v>
          </cell>
          <cell r="K159">
            <v>7.1111111111111106E-3</v>
          </cell>
          <cell r="L159">
            <v>8.2766203703703699E-3</v>
          </cell>
          <cell r="M159">
            <v>9.3680555555555548E-3</v>
          </cell>
          <cell r="N159">
            <v>25</v>
          </cell>
        </row>
        <row r="160">
          <cell r="B160" t="str">
            <v>Чухчин Вадим</v>
          </cell>
          <cell r="C160" t="str">
            <v>Олимп</v>
          </cell>
          <cell r="D160">
            <v>258</v>
          </cell>
          <cell r="E160">
            <v>2000</v>
          </cell>
          <cell r="F160">
            <v>1.199074074074074E-3</v>
          </cell>
          <cell r="G160">
            <v>2.3738425925925928E-3</v>
          </cell>
          <cell r="H160">
            <v>3.5370370370370369E-3</v>
          </cell>
          <cell r="I160">
            <v>4.7685185185185183E-3</v>
          </cell>
          <cell r="J160">
            <v>5.9398148148148144E-3</v>
          </cell>
          <cell r="K160">
            <v>7.1307870370370362E-3</v>
          </cell>
          <cell r="L160">
            <v>8.2997685185185171E-3</v>
          </cell>
          <cell r="M160">
            <v>9.4039351851851853E-3</v>
          </cell>
          <cell r="N160">
            <v>24</v>
          </cell>
        </row>
        <row r="161">
          <cell r="B161" t="str">
            <v>Сафонов Егор</v>
          </cell>
          <cell r="C161" t="str">
            <v>КДЮСШ Пушкино</v>
          </cell>
          <cell r="D161">
            <v>255</v>
          </cell>
          <cell r="E161">
            <v>2000</v>
          </cell>
          <cell r="F161">
            <v>1.236111111111111E-3</v>
          </cell>
          <cell r="G161">
            <v>2.3923611111111112E-3</v>
          </cell>
          <cell r="H161">
            <v>3.6168981481481482E-3</v>
          </cell>
          <cell r="I161">
            <v>4.7916666666666672E-3</v>
          </cell>
          <cell r="J161">
            <v>5.9537037037037041E-3</v>
          </cell>
          <cell r="K161">
            <v>7.145833333333333E-3</v>
          </cell>
          <cell r="L161">
            <v>8.3252314814814803E-3</v>
          </cell>
          <cell r="M161">
            <v>9.5543981481481469E-3</v>
          </cell>
          <cell r="N161">
            <v>23</v>
          </cell>
        </row>
        <row r="162">
          <cell r="B162" t="str">
            <v>Афросин Максим</v>
          </cell>
          <cell r="C162" t="str">
            <v>Ёлка-Луч</v>
          </cell>
          <cell r="D162">
            <v>251</v>
          </cell>
          <cell r="E162">
            <v>2000</v>
          </cell>
          <cell r="F162">
            <v>1.258101851851852E-3</v>
          </cell>
          <cell r="G162">
            <v>2.4155092592592592E-3</v>
          </cell>
          <cell r="H162">
            <v>3.6377314814814814E-3</v>
          </cell>
          <cell r="I162">
            <v>4.8530092592592592E-3</v>
          </cell>
          <cell r="J162">
            <v>6.1504629629629626E-3</v>
          </cell>
          <cell r="K162">
            <v>7.4699074074074069E-3</v>
          </cell>
          <cell r="L162">
            <v>8.7569444444444439E-3</v>
          </cell>
          <cell r="M162">
            <v>1.0074074074074074E-2</v>
          </cell>
          <cell r="N162">
            <v>22</v>
          </cell>
        </row>
        <row r="163">
          <cell r="B163" t="str">
            <v>Краюшкин Петр</v>
          </cell>
          <cell r="C163" t="str">
            <v>Ёлка-Луч</v>
          </cell>
          <cell r="D163">
            <v>261</v>
          </cell>
          <cell r="E163">
            <v>2000</v>
          </cell>
          <cell r="F163">
            <v>1.3009259259259259E-3</v>
          </cell>
          <cell r="G163">
            <v>2.4548611111111112E-3</v>
          </cell>
          <cell r="H163">
            <v>3.7303240740740747E-3</v>
          </cell>
          <cell r="I163">
            <v>5.0949074074074074E-3</v>
          </cell>
          <cell r="J163">
            <v>6.4236111111111117E-3</v>
          </cell>
          <cell r="K163">
            <v>7.782407407407408E-3</v>
          </cell>
          <cell r="L163">
            <v>9.1215277777777787E-3</v>
          </cell>
          <cell r="M163">
            <v>1.0405092592592593E-2</v>
          </cell>
          <cell r="N163">
            <v>21</v>
          </cell>
        </row>
        <row r="164">
          <cell r="B164" t="str">
            <v>Харитонов Даниил</v>
          </cell>
          <cell r="C164" t="str">
            <v>СШОР Тринта</v>
          </cell>
          <cell r="D164">
            <v>254</v>
          </cell>
          <cell r="E164">
            <v>2000</v>
          </cell>
          <cell r="F164">
            <v>1.2928240740740741E-3</v>
          </cell>
          <cell r="G164">
            <v>2.3090277777777779E-3</v>
          </cell>
          <cell r="H164">
            <v>3.7361111111111106E-3</v>
          </cell>
          <cell r="I164">
            <v>5.0706018518518522E-3</v>
          </cell>
          <cell r="J164">
            <v>6.4178240740740749E-3</v>
          </cell>
          <cell r="K164">
            <v>7.773148148148148E-3</v>
          </cell>
          <cell r="L164">
            <v>9.1261574074074075E-3</v>
          </cell>
          <cell r="M164">
            <v>1.0695601851851852E-2</v>
          </cell>
          <cell r="N164">
            <v>20</v>
          </cell>
        </row>
        <row r="168">
          <cell r="B168" t="str">
            <v>Исайченкова Ксения</v>
          </cell>
          <cell r="C168" t="str">
            <v>СШ 93 на Можайке</v>
          </cell>
          <cell r="D168">
            <v>175</v>
          </cell>
          <cell r="E168">
            <v>2000</v>
          </cell>
          <cell r="F168">
            <v>1.2812500000000001E-3</v>
          </cell>
          <cell r="G168">
            <v>2.5613425925925929E-3</v>
          </cell>
          <cell r="H168">
            <v>3.840277777777778E-3</v>
          </cell>
          <cell r="I168">
            <v>5.0879629629629634E-3</v>
          </cell>
          <cell r="J168">
            <v>6.4467592592592597E-3</v>
          </cell>
          <cell r="K168">
            <v>7.789351851851852E-3</v>
          </cell>
          <cell r="L168">
            <v>33</v>
          </cell>
        </row>
        <row r="169">
          <cell r="B169" t="str">
            <v>Агафонова Ангелина</v>
          </cell>
          <cell r="C169" t="str">
            <v>СШОР 111 ФОК Лотос</v>
          </cell>
          <cell r="D169">
            <v>176</v>
          </cell>
          <cell r="E169">
            <v>2000</v>
          </cell>
          <cell r="F169">
            <v>1.3622685185185185E-3</v>
          </cell>
          <cell r="G169">
            <v>2.627314814814815E-3</v>
          </cell>
          <cell r="H169">
            <v>3.9432870370370377E-3</v>
          </cell>
          <cell r="I169">
            <v>5.3530092592592587E-3</v>
          </cell>
          <cell r="J169">
            <v>6.7488425925925936E-3</v>
          </cell>
          <cell r="K169">
            <v>7.9560185185185185E-3</v>
          </cell>
          <cell r="L169">
            <v>31</v>
          </cell>
        </row>
        <row r="170">
          <cell r="B170" t="str">
            <v>Перминова Екатерина</v>
          </cell>
          <cell r="C170" t="str">
            <v>СШ 93 на Можайке</v>
          </cell>
          <cell r="D170">
            <v>178</v>
          </cell>
          <cell r="E170">
            <v>2000</v>
          </cell>
          <cell r="F170">
            <v>1.3912037037037037E-3</v>
          </cell>
          <cell r="G170">
            <v>2.6562500000000002E-3</v>
          </cell>
          <cell r="H170">
            <v>3.960648148148148E-3</v>
          </cell>
          <cell r="I170">
            <v>5.3206018518518515E-3</v>
          </cell>
          <cell r="J170">
            <v>6.6863425925925936E-3</v>
          </cell>
          <cell r="K170">
            <v>7.9918981481481473E-3</v>
          </cell>
          <cell r="L170">
            <v>29</v>
          </cell>
        </row>
        <row r="171">
          <cell r="B171" t="str">
            <v>Зверева Екатерина</v>
          </cell>
          <cell r="C171" t="str">
            <v>СШОР 49 Тринта</v>
          </cell>
          <cell r="D171">
            <v>177</v>
          </cell>
          <cell r="E171">
            <v>2000</v>
          </cell>
          <cell r="F171">
            <v>1.5057870370370373E-3</v>
          </cell>
          <cell r="G171">
            <v>2.8032407407407411E-3</v>
          </cell>
          <cell r="H171">
            <v>4.1886574074074074E-3</v>
          </cell>
          <cell r="I171">
            <v>5.6828703703703702E-3</v>
          </cell>
          <cell r="J171">
            <v>7.1539351851851842E-3</v>
          </cell>
          <cell r="K171">
            <v>8.5879629629629622E-3</v>
          </cell>
          <cell r="L171">
            <v>27</v>
          </cell>
        </row>
        <row r="172">
          <cell r="B172" t="str">
            <v>Шустрова Мария</v>
          </cell>
          <cell r="C172" t="str">
            <v>Зеленоград</v>
          </cell>
          <cell r="D172">
            <v>179</v>
          </cell>
          <cell r="E172">
            <v>2000</v>
          </cell>
          <cell r="F172">
            <v>1.6747685185185184E-3</v>
          </cell>
          <cell r="G172">
            <v>3.2025462962962958E-3</v>
          </cell>
          <cell r="H172">
            <v>4.7164351851851855E-3</v>
          </cell>
          <cell r="I172">
            <v>6.2523148148148147E-3</v>
          </cell>
          <cell r="J172">
            <v>7.773148148148148E-3</v>
          </cell>
          <cell r="K172">
            <v>9.3611111111111117E-3</v>
          </cell>
          <cell r="L172">
            <v>26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B8" t="str">
            <v>Дроздов Даниил</v>
          </cell>
          <cell r="C8" t="str">
            <v>Купавинский лыжный к</v>
          </cell>
          <cell r="D8">
            <v>54</v>
          </cell>
          <cell r="E8">
            <v>2007</v>
          </cell>
          <cell r="F8">
            <v>3.0104166666666664E-3</v>
          </cell>
          <cell r="G8">
            <v>33</v>
          </cell>
        </row>
        <row r="9">
          <cell r="B9" t="str">
            <v>Трофименко Никита</v>
          </cell>
          <cell r="C9" t="str">
            <v>ДЮСШ Краснознаменск</v>
          </cell>
          <cell r="D9">
            <v>60</v>
          </cell>
          <cell r="E9">
            <v>2007</v>
          </cell>
          <cell r="F9">
            <v>3.0902777777777782E-3</v>
          </cell>
          <cell r="G9">
            <v>31</v>
          </cell>
        </row>
        <row r="10">
          <cell r="B10" t="str">
            <v>Гончарук Денис</v>
          </cell>
          <cell r="C10" t="str">
            <v>ДЮСШ Краснознаменск</v>
          </cell>
          <cell r="D10">
            <v>47</v>
          </cell>
          <cell r="E10">
            <v>2007</v>
          </cell>
          <cell r="F10">
            <v>3.1099537037037038E-3</v>
          </cell>
          <cell r="G10">
            <v>29</v>
          </cell>
        </row>
        <row r="11">
          <cell r="B11" t="str">
            <v>Тетерин Владимир</v>
          </cell>
          <cell r="C11" t="str">
            <v>ДЮСШ Краснознаменск</v>
          </cell>
          <cell r="D11">
            <v>62</v>
          </cell>
          <cell r="E11">
            <v>2007</v>
          </cell>
          <cell r="F11">
            <v>3.212962962962963E-3</v>
          </cell>
          <cell r="G11">
            <v>27</v>
          </cell>
        </row>
        <row r="12">
          <cell r="B12" t="str">
            <v>Стариков Александр</v>
          </cell>
          <cell r="C12" t="str">
            <v>Альфа-битца</v>
          </cell>
          <cell r="D12">
            <v>58</v>
          </cell>
          <cell r="E12">
            <v>2007</v>
          </cell>
          <cell r="F12">
            <v>3.2777777777777775E-3</v>
          </cell>
          <cell r="G12">
            <v>26</v>
          </cell>
        </row>
        <row r="13">
          <cell r="B13" t="str">
            <v>Гузанов Дмитрий</v>
          </cell>
          <cell r="C13" t="str">
            <v>ЮНЫЙ ЛЫЖНИК</v>
          </cell>
          <cell r="D13">
            <v>56</v>
          </cell>
          <cell r="E13">
            <v>2007</v>
          </cell>
          <cell r="F13">
            <v>3.4305555555555552E-3</v>
          </cell>
          <cell r="G13">
            <v>25</v>
          </cell>
        </row>
        <row r="14">
          <cell r="B14" t="str">
            <v>Семушин Максим</v>
          </cell>
          <cell r="C14" t="str">
            <v>ДЮСШ Краснознаменск</v>
          </cell>
          <cell r="D14">
            <v>49</v>
          </cell>
          <cell r="E14">
            <v>2007</v>
          </cell>
          <cell r="F14">
            <v>3.5219907407407405E-3</v>
          </cell>
          <cell r="G14">
            <v>24</v>
          </cell>
        </row>
        <row r="15">
          <cell r="B15" t="str">
            <v>Сивков Алексей</v>
          </cell>
          <cell r="C15" t="str">
            <v>ЮНЫЙ ЛЫЖНИК</v>
          </cell>
          <cell r="D15">
            <v>63</v>
          </cell>
          <cell r="E15">
            <v>2008</v>
          </cell>
          <cell r="F15">
            <v>3.6377314814814814E-3</v>
          </cell>
          <cell r="G15">
            <v>23</v>
          </cell>
        </row>
        <row r="16">
          <cell r="B16" t="str">
            <v>Березин Александр</v>
          </cell>
          <cell r="C16" t="str">
            <v>Москва</v>
          </cell>
          <cell r="D16">
            <v>64</v>
          </cell>
          <cell r="E16">
            <v>2009</v>
          </cell>
          <cell r="F16">
            <v>3.7372685185185187E-3</v>
          </cell>
          <cell r="G16">
            <v>22</v>
          </cell>
        </row>
        <row r="17">
          <cell r="B17" t="str">
            <v>Шипилов Кирилл</v>
          </cell>
          <cell r="C17" t="str">
            <v>Трудовые резервы</v>
          </cell>
          <cell r="D17">
            <v>50</v>
          </cell>
          <cell r="E17">
            <v>2008</v>
          </cell>
          <cell r="F17">
            <v>4.0682870370370369E-3</v>
          </cell>
          <cell r="G17">
            <v>21</v>
          </cell>
        </row>
        <row r="18">
          <cell r="B18" t="str">
            <v>Разин Андрей</v>
          </cell>
          <cell r="C18" t="str">
            <v>Самбо-70</v>
          </cell>
          <cell r="D18">
            <v>55</v>
          </cell>
          <cell r="E18">
            <v>2010</v>
          </cell>
          <cell r="F18">
            <v>4.1643518518518514E-3</v>
          </cell>
          <cell r="G18">
            <v>20</v>
          </cell>
        </row>
        <row r="19">
          <cell r="B19" t="str">
            <v>Сластин Николай</v>
          </cell>
          <cell r="C19" t="str">
            <v>ЛК "Лидер" Домодедов</v>
          </cell>
          <cell r="D19">
            <v>46</v>
          </cell>
          <cell r="E19">
            <v>2008</v>
          </cell>
          <cell r="F19">
            <v>4.2129629629629626E-3</v>
          </cell>
          <cell r="G19">
            <v>19</v>
          </cell>
        </row>
        <row r="20">
          <cell r="B20" t="str">
            <v>Яковченко Владимир</v>
          </cell>
          <cell r="C20" t="str">
            <v>ЮНЫЙ ЛЫЖНИК</v>
          </cell>
          <cell r="D20">
            <v>59</v>
          </cell>
          <cell r="E20">
            <v>2009</v>
          </cell>
          <cell r="F20">
            <v>5.0000000000000001E-3</v>
          </cell>
          <cell r="G20">
            <v>18</v>
          </cell>
        </row>
        <row r="21">
          <cell r="B21" t="str">
            <v>Капралов Петр</v>
          </cell>
          <cell r="C21" t="str">
            <v>Самбо-70</v>
          </cell>
          <cell r="D21">
            <v>48</v>
          </cell>
          <cell r="E21">
            <v>2009</v>
          </cell>
          <cell r="F21">
            <v>5.0787037037037042E-3</v>
          </cell>
          <cell r="G21">
            <v>17</v>
          </cell>
        </row>
        <row r="22">
          <cell r="B22" t="str">
            <v>Майоров Иван</v>
          </cell>
          <cell r="C22" t="str">
            <v>СШОР 111 ФОК Лотос</v>
          </cell>
          <cell r="D22">
            <v>61</v>
          </cell>
          <cell r="E22">
            <v>2008</v>
          </cell>
          <cell r="F22">
            <v>5.3136574074074067E-3</v>
          </cell>
          <cell r="G22">
            <v>16</v>
          </cell>
        </row>
        <row r="23">
          <cell r="B23" t="str">
            <v>Карацуба Павел</v>
          </cell>
          <cell r="C23" t="str">
            <v>ЮНЫЙ ЛЫЖНИК</v>
          </cell>
          <cell r="D23">
            <v>51</v>
          </cell>
          <cell r="E23">
            <v>2009</v>
          </cell>
          <cell r="F23">
            <v>5.6064814814814823E-3</v>
          </cell>
          <cell r="G23">
            <v>15</v>
          </cell>
        </row>
        <row r="24">
          <cell r="B24" t="str">
            <v>Кочетков Артем</v>
          </cell>
          <cell r="C24" t="str">
            <v>Трудовые резервы</v>
          </cell>
          <cell r="D24">
            <v>52</v>
          </cell>
          <cell r="E24">
            <v>2009</v>
          </cell>
          <cell r="F24">
            <v>5.6284722222222222E-3</v>
          </cell>
          <cell r="G24">
            <v>14</v>
          </cell>
        </row>
        <row r="28">
          <cell r="B28" t="str">
            <v>Легкова Василиса</v>
          </cell>
          <cell r="C28" t="str">
            <v>Юность Москвы Спарта</v>
          </cell>
          <cell r="D28">
            <v>68</v>
          </cell>
          <cell r="E28">
            <v>2007</v>
          </cell>
          <cell r="F28">
            <v>2.9548611111111112E-3</v>
          </cell>
          <cell r="G28">
            <v>33</v>
          </cell>
        </row>
        <row r="29">
          <cell r="B29" t="str">
            <v>Ручейкова Виктория</v>
          </cell>
          <cell r="C29" t="str">
            <v>U SKATE</v>
          </cell>
          <cell r="D29">
            <v>79</v>
          </cell>
          <cell r="E29">
            <v>2007</v>
          </cell>
          <cell r="F29">
            <v>3.1574074074074074E-3</v>
          </cell>
          <cell r="G29" t="str">
            <v>-</v>
          </cell>
        </row>
        <row r="30">
          <cell r="B30" t="str">
            <v>Широкова Александра</v>
          </cell>
          <cell r="C30" t="str">
            <v>Москва, лично</v>
          </cell>
          <cell r="D30">
            <v>71</v>
          </cell>
          <cell r="E30">
            <v>2007</v>
          </cell>
          <cell r="F30">
            <v>3.2384259259259258E-3</v>
          </cell>
          <cell r="G30">
            <v>31</v>
          </cell>
        </row>
        <row r="31">
          <cell r="B31" t="str">
            <v>Ларионова Елизавета</v>
          </cell>
          <cell r="C31" t="str">
            <v>ДЮСШ Краснознаменск</v>
          </cell>
          <cell r="D31">
            <v>80</v>
          </cell>
          <cell r="E31">
            <v>2007</v>
          </cell>
          <cell r="F31">
            <v>3.2696759259259259E-3</v>
          </cell>
          <cell r="G31">
            <v>29</v>
          </cell>
        </row>
        <row r="32">
          <cell r="B32" t="str">
            <v>Тихомирова Ариадна</v>
          </cell>
          <cell r="C32" t="str">
            <v>СШ по ЗВС Химки</v>
          </cell>
          <cell r="D32">
            <v>66</v>
          </cell>
          <cell r="E32">
            <v>2007</v>
          </cell>
          <cell r="F32">
            <v>3.3252314814814811E-3</v>
          </cell>
          <cell r="G32">
            <v>27</v>
          </cell>
        </row>
        <row r="33">
          <cell r="B33" t="str">
            <v>Крюк Алена</v>
          </cell>
          <cell r="C33" t="str">
            <v>Юность Москвы Спарта</v>
          </cell>
          <cell r="D33">
            <v>73</v>
          </cell>
          <cell r="E33">
            <v>2008</v>
          </cell>
          <cell r="F33">
            <v>3.4189814814814816E-3</v>
          </cell>
          <cell r="G33">
            <v>26</v>
          </cell>
        </row>
        <row r="34">
          <cell r="B34" t="str">
            <v>Кравченко Таисия</v>
          </cell>
          <cell r="C34" t="str">
            <v>Трудовые резервы</v>
          </cell>
          <cell r="D34">
            <v>33</v>
          </cell>
          <cell r="E34">
            <v>2007</v>
          </cell>
          <cell r="F34">
            <v>3.5486111111111113E-3</v>
          </cell>
          <cell r="G34">
            <v>25</v>
          </cell>
        </row>
        <row r="35">
          <cell r="B35" t="str">
            <v>Ручейкова Маргарита</v>
          </cell>
          <cell r="C35" t="str">
            <v>U SKATE</v>
          </cell>
          <cell r="D35">
            <v>67</v>
          </cell>
          <cell r="E35">
            <v>2009</v>
          </cell>
          <cell r="F35">
            <v>3.8240740740740739E-3</v>
          </cell>
          <cell r="G35" t="str">
            <v>-</v>
          </cell>
        </row>
        <row r="36">
          <cell r="B36" t="str">
            <v>Мурзакова Анастасия</v>
          </cell>
          <cell r="C36" t="str">
            <v>ДЮСШ Кольчугино</v>
          </cell>
          <cell r="D36">
            <v>72</v>
          </cell>
          <cell r="E36">
            <v>2009</v>
          </cell>
          <cell r="F36">
            <v>3.8356481481481484E-3</v>
          </cell>
          <cell r="G36">
            <v>24</v>
          </cell>
        </row>
        <row r="37">
          <cell r="B37" t="str">
            <v>Тютина Варвара</v>
          </cell>
          <cell r="C37" t="str">
            <v>Трудовые резервы</v>
          </cell>
          <cell r="D37">
            <v>76</v>
          </cell>
          <cell r="E37">
            <v>2009</v>
          </cell>
          <cell r="F37">
            <v>3.8958333333333332E-3</v>
          </cell>
          <cell r="G37">
            <v>23</v>
          </cell>
        </row>
        <row r="38">
          <cell r="B38" t="str">
            <v>Мухаметова Алина</v>
          </cell>
          <cell r="C38" t="str">
            <v>Трудовые резервы</v>
          </cell>
          <cell r="D38">
            <v>69</v>
          </cell>
          <cell r="E38">
            <v>2008</v>
          </cell>
          <cell r="F38">
            <v>3.9548611111111113E-3</v>
          </cell>
          <cell r="G38">
            <v>22</v>
          </cell>
        </row>
        <row r="39">
          <cell r="B39" t="str">
            <v>Капралова Анна</v>
          </cell>
          <cell r="C39" t="str">
            <v>Самбо-70</v>
          </cell>
          <cell r="D39">
            <v>77</v>
          </cell>
          <cell r="E39">
            <v>2007</v>
          </cell>
          <cell r="F39">
            <v>4.0578703703703705E-3</v>
          </cell>
          <cell r="G39">
            <v>21</v>
          </cell>
        </row>
        <row r="40">
          <cell r="B40" t="str">
            <v>Лауэр София</v>
          </cell>
          <cell r="C40" t="str">
            <v>ЮНЫЙ ЛЫЖНИК</v>
          </cell>
          <cell r="D40">
            <v>70</v>
          </cell>
          <cell r="E40">
            <v>2008</v>
          </cell>
          <cell r="F40">
            <v>4.6134259259259262E-3</v>
          </cell>
          <cell r="G40">
            <v>20</v>
          </cell>
        </row>
        <row r="41">
          <cell r="B41" t="str">
            <v>Курносенкова Ксения</v>
          </cell>
          <cell r="C41" t="str">
            <v>ЮНЫЙ ЛЫЖНИК</v>
          </cell>
          <cell r="D41">
            <v>74</v>
          </cell>
          <cell r="E41">
            <v>2008</v>
          </cell>
          <cell r="F41">
            <v>4.8009259259259255E-3</v>
          </cell>
          <cell r="G41">
            <v>19</v>
          </cell>
        </row>
        <row r="42">
          <cell r="B42" t="str">
            <v>Яковченко Елена</v>
          </cell>
          <cell r="C42" t="str">
            <v>ЮНЫЙ ЛЫЖНИК</v>
          </cell>
          <cell r="D42">
            <v>78</v>
          </cell>
          <cell r="E42">
            <v>2007</v>
          </cell>
          <cell r="F42">
            <v>5.9398148148148144E-3</v>
          </cell>
          <cell r="G42">
            <v>18</v>
          </cell>
        </row>
        <row r="46">
          <cell r="B46" t="str">
            <v>Мамичев Вячеслав</v>
          </cell>
          <cell r="C46" t="str">
            <v>ДЮСШ Краснознаменск</v>
          </cell>
          <cell r="D46">
            <v>21</v>
          </cell>
          <cell r="E46">
            <v>2005</v>
          </cell>
          <cell r="F46">
            <v>2.6215277777777777E-3</v>
          </cell>
          <cell r="G46">
            <v>33</v>
          </cell>
        </row>
        <row r="47">
          <cell r="B47" t="str">
            <v>Извольский Константин</v>
          </cell>
          <cell r="C47" t="str">
            <v>Москва</v>
          </cell>
          <cell r="D47">
            <v>2</v>
          </cell>
          <cell r="E47">
            <v>2005</v>
          </cell>
          <cell r="F47">
            <v>2.685185185185185E-3</v>
          </cell>
          <cell r="G47">
            <v>31</v>
          </cell>
        </row>
        <row r="48">
          <cell r="B48" t="str">
            <v>Валянский Андрей</v>
          </cell>
          <cell r="C48" t="str">
            <v>U SKATE</v>
          </cell>
          <cell r="D48">
            <v>10</v>
          </cell>
          <cell r="E48">
            <v>2005</v>
          </cell>
          <cell r="F48">
            <v>2.6990740740740742E-3</v>
          </cell>
          <cell r="G48" t="str">
            <v>-</v>
          </cell>
        </row>
        <row r="49">
          <cell r="B49" t="str">
            <v>Иванов Юрий</v>
          </cell>
          <cell r="C49" t="str">
            <v>ДЮСШ Краснознаменск</v>
          </cell>
          <cell r="D49">
            <v>27</v>
          </cell>
          <cell r="E49">
            <v>2005</v>
          </cell>
          <cell r="F49">
            <v>2.716435185185185E-3</v>
          </cell>
          <cell r="G49">
            <v>29</v>
          </cell>
        </row>
        <row r="50">
          <cell r="B50" t="str">
            <v>Зейналов Натик</v>
          </cell>
          <cell r="C50" t="str">
            <v>Самбо-70</v>
          </cell>
          <cell r="D50">
            <v>3</v>
          </cell>
          <cell r="E50">
            <v>2005</v>
          </cell>
          <cell r="F50">
            <v>2.747685185185185E-3</v>
          </cell>
          <cell r="G50">
            <v>27</v>
          </cell>
        </row>
        <row r="51">
          <cell r="B51" t="str">
            <v>Семенов Илья</v>
          </cell>
          <cell r="C51" t="str">
            <v>СШОР 111 ФОК Лотос</v>
          </cell>
          <cell r="D51">
            <v>81</v>
          </cell>
          <cell r="E51">
            <v>2005</v>
          </cell>
          <cell r="F51">
            <v>2.8796296296296296E-3</v>
          </cell>
          <cell r="G51">
            <v>26</v>
          </cell>
        </row>
        <row r="52">
          <cell r="B52" t="str">
            <v>Федорченко Федор</v>
          </cell>
          <cell r="C52" t="str">
            <v>ЮНЫЙ ЛЫЖНИК</v>
          </cell>
          <cell r="D52">
            <v>12</v>
          </cell>
          <cell r="E52">
            <v>2006</v>
          </cell>
          <cell r="F52">
            <v>2.9282407407407412E-3</v>
          </cell>
          <cell r="G52">
            <v>25</v>
          </cell>
        </row>
        <row r="53">
          <cell r="B53" t="str">
            <v>Ефанов Иван</v>
          </cell>
          <cell r="C53" t="str">
            <v>Юность Москвы Спарта</v>
          </cell>
          <cell r="D53">
            <v>26</v>
          </cell>
          <cell r="E53">
            <v>2005</v>
          </cell>
          <cell r="F53">
            <v>2.9467592592592588E-3</v>
          </cell>
          <cell r="G53">
            <v>24</v>
          </cell>
        </row>
        <row r="54">
          <cell r="B54" t="str">
            <v>Сонин Михаил</v>
          </cell>
          <cell r="C54" t="str">
            <v>ДЮСШ Краснознаменск</v>
          </cell>
          <cell r="D54">
            <v>15</v>
          </cell>
          <cell r="E54">
            <v>2006</v>
          </cell>
          <cell r="F54">
            <v>2.9490740740740744E-3</v>
          </cell>
          <cell r="G54">
            <v>23</v>
          </cell>
        </row>
        <row r="55">
          <cell r="B55" t="str">
            <v>Чупахин Иван</v>
          </cell>
          <cell r="C55" t="str">
            <v>Зоркий Красногорск</v>
          </cell>
          <cell r="D55">
            <v>24</v>
          </cell>
          <cell r="E55">
            <v>2006</v>
          </cell>
          <cell r="F55">
            <v>2.9629629629629628E-3</v>
          </cell>
          <cell r="G55">
            <v>22</v>
          </cell>
        </row>
        <row r="56">
          <cell r="B56" t="str">
            <v>Пискунов Артем</v>
          </cell>
          <cell r="C56" t="str">
            <v>Школа 2045, СШ 111</v>
          </cell>
          <cell r="D56">
            <v>4</v>
          </cell>
          <cell r="E56">
            <v>2005</v>
          </cell>
          <cell r="F56">
            <v>2.9699074074074072E-3</v>
          </cell>
          <cell r="G56">
            <v>21</v>
          </cell>
        </row>
        <row r="57">
          <cell r="B57" t="str">
            <v>Забродин Кирилл</v>
          </cell>
          <cell r="C57" t="str">
            <v>ДЮСШ Кольчугино</v>
          </cell>
          <cell r="D57">
            <v>28</v>
          </cell>
          <cell r="E57">
            <v>2006</v>
          </cell>
          <cell r="F57">
            <v>2.9826388888888888E-3</v>
          </cell>
          <cell r="G57">
            <v>20</v>
          </cell>
        </row>
        <row r="58">
          <cell r="B58" t="str">
            <v>Железнов Тимофей</v>
          </cell>
          <cell r="C58" t="str">
            <v>МГФСО, Лунёво</v>
          </cell>
          <cell r="D58">
            <v>11</v>
          </cell>
          <cell r="E58">
            <v>2005</v>
          </cell>
          <cell r="F58">
            <v>2.9930555555555557E-3</v>
          </cell>
          <cell r="G58">
            <v>19</v>
          </cell>
        </row>
        <row r="59">
          <cell r="B59" t="str">
            <v>Котлов Константин</v>
          </cell>
          <cell r="C59" t="str">
            <v>СШ 93 на Можайке</v>
          </cell>
          <cell r="D59">
            <v>8</v>
          </cell>
          <cell r="E59">
            <v>2005</v>
          </cell>
          <cell r="F59">
            <v>3.0219907407407405E-3</v>
          </cell>
          <cell r="G59">
            <v>18</v>
          </cell>
        </row>
        <row r="60">
          <cell r="B60" t="str">
            <v>Рыбин Артем</v>
          </cell>
          <cell r="C60" t="str">
            <v>МГФСО, Лунёво</v>
          </cell>
          <cell r="D60">
            <v>23</v>
          </cell>
          <cell r="E60">
            <v>2005</v>
          </cell>
          <cell r="F60">
            <v>3.0972222222222221E-3</v>
          </cell>
          <cell r="G60">
            <v>17</v>
          </cell>
        </row>
        <row r="61">
          <cell r="B61" t="str">
            <v>Зимин Даниил</v>
          </cell>
          <cell r="C61" t="str">
            <v>СШОР 111 ФОК Лотос</v>
          </cell>
          <cell r="D61">
            <v>1</v>
          </cell>
          <cell r="E61">
            <v>2005</v>
          </cell>
          <cell r="F61">
            <v>3.1064814814814813E-3</v>
          </cell>
          <cell r="G61">
            <v>16</v>
          </cell>
        </row>
        <row r="62">
          <cell r="B62" t="str">
            <v>Бутрим Мираслав</v>
          </cell>
          <cell r="C62" t="str">
            <v>ДЮСШ Краснознаменск</v>
          </cell>
          <cell r="D62">
            <v>17</v>
          </cell>
          <cell r="E62">
            <v>2005</v>
          </cell>
          <cell r="F62">
            <v>3.1608796296296298E-3</v>
          </cell>
          <cell r="G62">
            <v>15</v>
          </cell>
        </row>
        <row r="63">
          <cell r="B63" t="str">
            <v>Золкин Сергей</v>
          </cell>
          <cell r="C63" t="str">
            <v>МГФСО, Лунёво</v>
          </cell>
          <cell r="D63">
            <v>7</v>
          </cell>
          <cell r="E63">
            <v>2006</v>
          </cell>
          <cell r="F63">
            <v>3.2534722222222223E-3</v>
          </cell>
          <cell r="G63">
            <v>14</v>
          </cell>
        </row>
        <row r="64">
          <cell r="B64" t="str">
            <v>Ефимов Дмитрий</v>
          </cell>
          <cell r="C64" t="str">
            <v>ДЮСШ Кольчугино</v>
          </cell>
          <cell r="D64">
            <v>18</v>
          </cell>
          <cell r="E64">
            <v>2005</v>
          </cell>
          <cell r="F64">
            <v>3.2673611111111111E-3</v>
          </cell>
          <cell r="G64">
            <v>13</v>
          </cell>
        </row>
        <row r="65">
          <cell r="B65" t="str">
            <v>Абубакиров Максим</v>
          </cell>
          <cell r="C65" t="str">
            <v>Балакирево</v>
          </cell>
          <cell r="D65">
            <v>14</v>
          </cell>
          <cell r="E65">
            <v>2005</v>
          </cell>
          <cell r="F65">
            <v>3.3124999999999995E-3</v>
          </cell>
          <cell r="G65">
            <v>12</v>
          </cell>
        </row>
        <row r="66">
          <cell r="B66" t="str">
            <v>Заводнов Артем</v>
          </cell>
          <cell r="C66" t="str">
            <v>ЮНЫЙ ЛЫЖНИК</v>
          </cell>
          <cell r="D66">
            <v>20</v>
          </cell>
          <cell r="E66">
            <v>2006</v>
          </cell>
          <cell r="F66">
            <v>3.3310185185185183E-3</v>
          </cell>
          <cell r="G66">
            <v>11</v>
          </cell>
        </row>
        <row r="67">
          <cell r="B67" t="str">
            <v>Новоселов Денис</v>
          </cell>
          <cell r="C67" t="str">
            <v>ЮНЫЙ ЛЫЖНИК</v>
          </cell>
          <cell r="D67">
            <v>29</v>
          </cell>
          <cell r="E67">
            <v>2006</v>
          </cell>
          <cell r="F67">
            <v>3.452546296296296E-3</v>
          </cell>
          <cell r="G67">
            <v>10</v>
          </cell>
        </row>
        <row r="68">
          <cell r="B68" t="str">
            <v>Орлов Ярослав</v>
          </cell>
          <cell r="C68" t="str">
            <v>СШОР 111 ФОК Лотос</v>
          </cell>
          <cell r="D68">
            <v>5</v>
          </cell>
          <cell r="E68">
            <v>2006</v>
          </cell>
          <cell r="F68">
            <v>3.6990740740740747E-3</v>
          </cell>
          <cell r="G68">
            <v>9</v>
          </cell>
        </row>
        <row r="69">
          <cell r="B69" t="str">
            <v>Чистяков Никита</v>
          </cell>
          <cell r="C69" t="str">
            <v>Трудовые резервы</v>
          </cell>
          <cell r="D69">
            <v>6</v>
          </cell>
          <cell r="E69">
            <v>2005</v>
          </cell>
          <cell r="F69">
            <v>3.7962962962962963E-3</v>
          </cell>
          <cell r="G69">
            <v>8</v>
          </cell>
        </row>
        <row r="70">
          <cell r="B70" t="str">
            <v>Гордеев Николай</v>
          </cell>
          <cell r="C70" t="str">
            <v>Видное Олимп</v>
          </cell>
          <cell r="D70">
            <v>16</v>
          </cell>
          <cell r="E70">
            <v>2005</v>
          </cell>
          <cell r="F70">
            <v>4.123842592592593E-3</v>
          </cell>
          <cell r="G70">
            <v>7</v>
          </cell>
        </row>
        <row r="74">
          <cell r="B74" t="str">
            <v>Хвостова Софья</v>
          </cell>
          <cell r="C74" t="str">
            <v>СШОР 111 ФОК Лотос</v>
          </cell>
          <cell r="D74">
            <v>44</v>
          </cell>
          <cell r="E74">
            <v>2005</v>
          </cell>
          <cell r="F74">
            <v>2.8761574074074071E-3</v>
          </cell>
          <cell r="G74">
            <v>33</v>
          </cell>
        </row>
        <row r="75">
          <cell r="B75" t="str">
            <v>Котова Мария</v>
          </cell>
          <cell r="C75" t="str">
            <v>ДЮСШ Краснознаменск</v>
          </cell>
          <cell r="D75">
            <v>37</v>
          </cell>
          <cell r="E75">
            <v>2006</v>
          </cell>
          <cell r="F75">
            <v>2.9375000000000004E-3</v>
          </cell>
          <cell r="G75">
            <v>31</v>
          </cell>
        </row>
        <row r="76">
          <cell r="B76" t="str">
            <v>Миронова Екатерина</v>
          </cell>
          <cell r="C76" t="str">
            <v>ДЮСШ Кольчугино</v>
          </cell>
          <cell r="D76">
            <v>39</v>
          </cell>
          <cell r="E76">
            <v>2005</v>
          </cell>
          <cell r="F76">
            <v>2.9872685185185189E-3</v>
          </cell>
          <cell r="G76">
            <v>29</v>
          </cell>
        </row>
        <row r="77">
          <cell r="B77" t="str">
            <v>Дорожкина Елизавета</v>
          </cell>
          <cell r="C77" t="str">
            <v>Юность Москвы Спарта</v>
          </cell>
          <cell r="D77">
            <v>35</v>
          </cell>
          <cell r="E77">
            <v>2005</v>
          </cell>
          <cell r="F77">
            <v>2.9907407407407404E-3</v>
          </cell>
          <cell r="G77">
            <v>27</v>
          </cell>
        </row>
        <row r="78">
          <cell r="B78" t="str">
            <v>Барабаш Мария</v>
          </cell>
          <cell r="C78" t="str">
            <v>Самбо-70</v>
          </cell>
          <cell r="D78">
            <v>31</v>
          </cell>
          <cell r="E78">
            <v>2005</v>
          </cell>
          <cell r="F78">
            <v>3.0057870370370373E-3</v>
          </cell>
          <cell r="G78">
            <v>26</v>
          </cell>
        </row>
        <row r="79">
          <cell r="B79" t="str">
            <v>Заночуева Мария</v>
          </cell>
          <cell r="C79" t="str">
            <v>ЮНЫЙ ЛЫЖНИК</v>
          </cell>
          <cell r="D79">
            <v>36</v>
          </cell>
          <cell r="E79">
            <v>2005</v>
          </cell>
          <cell r="F79">
            <v>3.0393518518518521E-3</v>
          </cell>
          <cell r="G79">
            <v>25</v>
          </cell>
        </row>
        <row r="80">
          <cell r="B80" t="str">
            <v>Свинцова Александра</v>
          </cell>
          <cell r="C80" t="str">
            <v>СШОР 111</v>
          </cell>
          <cell r="D80">
            <v>41</v>
          </cell>
          <cell r="E80">
            <v>2006</v>
          </cell>
          <cell r="F80">
            <v>3.0787037037037037E-3</v>
          </cell>
          <cell r="G80">
            <v>24</v>
          </cell>
        </row>
        <row r="81">
          <cell r="B81" t="str">
            <v>Галанова Анна</v>
          </cell>
          <cell r="C81" t="str">
            <v>ДЮСШ Краснознаменск</v>
          </cell>
          <cell r="D81">
            <v>34</v>
          </cell>
          <cell r="E81">
            <v>2005</v>
          </cell>
          <cell r="F81">
            <v>3.1793981481481482E-3</v>
          </cell>
          <cell r="G81">
            <v>23</v>
          </cell>
        </row>
        <row r="82">
          <cell r="B82" t="str">
            <v>Малышева Ксения</v>
          </cell>
          <cell r="C82" t="str">
            <v>Пересвет</v>
          </cell>
          <cell r="D82">
            <v>38</v>
          </cell>
          <cell r="E82">
            <v>2006</v>
          </cell>
          <cell r="F82">
            <v>3.2291666666666666E-3</v>
          </cell>
          <cell r="G82">
            <v>22</v>
          </cell>
        </row>
        <row r="83">
          <cell r="B83" t="str">
            <v>Скуратова Екатерина</v>
          </cell>
          <cell r="C83" t="str">
            <v>СДЮШОР 111</v>
          </cell>
          <cell r="D83">
            <v>82</v>
          </cell>
          <cell r="E83">
            <v>2006</v>
          </cell>
          <cell r="F83">
            <v>3.3067129629629631E-3</v>
          </cell>
          <cell r="G83">
            <v>21</v>
          </cell>
        </row>
        <row r="84">
          <cell r="B84" t="str">
            <v>Чеглакова Анастасия</v>
          </cell>
          <cell r="C84" t="str">
            <v>Школа 2045, СШ 111</v>
          </cell>
          <cell r="D84">
            <v>45</v>
          </cell>
          <cell r="E84">
            <v>2005</v>
          </cell>
          <cell r="F84">
            <v>3.4340277777777776E-3</v>
          </cell>
          <cell r="G84">
            <v>20</v>
          </cell>
        </row>
        <row r="85">
          <cell r="B85" t="str">
            <v>Саляхутдинова Милена</v>
          </cell>
          <cell r="C85" t="str">
            <v>ГБУ СШОР 111</v>
          </cell>
          <cell r="D85">
            <v>40</v>
          </cell>
          <cell r="E85">
            <v>2005</v>
          </cell>
          <cell r="F85">
            <v>3.4502314814814816E-3</v>
          </cell>
          <cell r="G85">
            <v>19</v>
          </cell>
        </row>
        <row r="86">
          <cell r="B86" t="str">
            <v>Яковченко Елизавета</v>
          </cell>
          <cell r="C86" t="str">
            <v>ЮНЫЙ ЛЫЖНИК</v>
          </cell>
          <cell r="D86">
            <v>83</v>
          </cell>
          <cell r="E86">
            <v>2005</v>
          </cell>
          <cell r="F86">
            <v>4.0763888888888889E-3</v>
          </cell>
          <cell r="G86">
            <v>18</v>
          </cell>
        </row>
        <row r="87">
          <cell r="B87" t="str">
            <v>Собакина Анна</v>
          </cell>
          <cell r="C87" t="str">
            <v>ЮНЫЙ ЛЫЖНИК</v>
          </cell>
          <cell r="D87">
            <v>42</v>
          </cell>
          <cell r="E87">
            <v>2006</v>
          </cell>
          <cell r="F87">
            <v>5.7013888888888887E-3</v>
          </cell>
          <cell r="G87">
            <v>17</v>
          </cell>
        </row>
        <row r="91">
          <cell r="B91" t="str">
            <v>Легков Александр</v>
          </cell>
          <cell r="C91" t="str">
            <v>Юность Москвы Спарта</v>
          </cell>
          <cell r="D91">
            <v>148</v>
          </cell>
          <cell r="E91">
            <v>2004</v>
          </cell>
          <cell r="F91">
            <v>2.3553240740740739E-3</v>
          </cell>
          <cell r="G91">
            <v>4.9432870370370368E-3</v>
          </cell>
          <cell r="H91">
            <v>7.4803240740740741E-3</v>
          </cell>
          <cell r="I91">
            <v>33</v>
          </cell>
        </row>
        <row r="92">
          <cell r="B92" t="str">
            <v>Кордубайло Михаил</v>
          </cell>
          <cell r="C92" t="str">
            <v>Юность Москвы</v>
          </cell>
          <cell r="D92">
            <v>151</v>
          </cell>
          <cell r="E92">
            <v>2003</v>
          </cell>
          <cell r="F92">
            <v>2.4710648148148153E-3</v>
          </cell>
          <cell r="G92">
            <v>5.1655092592592594E-3</v>
          </cell>
          <cell r="H92">
            <v>7.7962962962962968E-3</v>
          </cell>
          <cell r="I92">
            <v>31</v>
          </cell>
        </row>
        <row r="93">
          <cell r="B93" t="str">
            <v>Пасхин Александр</v>
          </cell>
          <cell r="C93" t="str">
            <v>Зеленоград, СШОР 111</v>
          </cell>
          <cell r="D93">
            <v>145</v>
          </cell>
          <cell r="E93">
            <v>2003</v>
          </cell>
          <cell r="F93">
            <v>2.4421296296296296E-3</v>
          </cell>
          <cell r="G93">
            <v>5.1944444444444451E-3</v>
          </cell>
          <cell r="H93">
            <v>7.9004629629629633E-3</v>
          </cell>
          <cell r="I93">
            <v>29</v>
          </cell>
        </row>
        <row r="94">
          <cell r="B94" t="str">
            <v>Шабанов Дмитрий</v>
          </cell>
          <cell r="C94" t="str">
            <v>ЮНЫЙ ЛЫЖНИК</v>
          </cell>
          <cell r="D94">
            <v>162</v>
          </cell>
          <cell r="E94">
            <v>2003</v>
          </cell>
          <cell r="F94">
            <v>2.4895833333333332E-3</v>
          </cell>
          <cell r="G94">
            <v>5.2546296296296299E-3</v>
          </cell>
          <cell r="H94">
            <v>8.0393518518518513E-3</v>
          </cell>
          <cell r="I94">
            <v>27</v>
          </cell>
        </row>
        <row r="95">
          <cell r="B95" t="str">
            <v>Кобзарь Евгений</v>
          </cell>
          <cell r="C95" t="str">
            <v>СШ 93 на Можайке</v>
          </cell>
          <cell r="D95">
            <v>141</v>
          </cell>
          <cell r="E95">
            <v>2003</v>
          </cell>
          <cell r="F95">
            <v>2.5717592592592593E-3</v>
          </cell>
          <cell r="G95">
            <v>5.3333333333333332E-3</v>
          </cell>
          <cell r="H95">
            <v>8.0706018518518514E-3</v>
          </cell>
          <cell r="I95">
            <v>26</v>
          </cell>
        </row>
        <row r="96">
          <cell r="B96" t="str">
            <v>Коробков Павел</v>
          </cell>
          <cell r="C96" t="str">
            <v>ЮНЫЙ ЛЫЖНИК</v>
          </cell>
          <cell r="D96">
            <v>158</v>
          </cell>
          <cell r="E96">
            <v>2003</v>
          </cell>
          <cell r="F96">
            <v>2.5439814814814813E-3</v>
          </cell>
          <cell r="G96">
            <v>5.37037037037037E-3</v>
          </cell>
          <cell r="H96">
            <v>8.0937499999999985E-3</v>
          </cell>
          <cell r="I96">
            <v>25</v>
          </cell>
        </row>
        <row r="97">
          <cell r="B97" t="str">
            <v>Степанов Константин</v>
          </cell>
          <cell r="C97" t="str">
            <v>СШОР 49 Тринта</v>
          </cell>
          <cell r="D97">
            <v>167</v>
          </cell>
          <cell r="E97">
            <v>2003</v>
          </cell>
          <cell r="F97">
            <v>2.5659722222222225E-3</v>
          </cell>
          <cell r="G97">
            <v>5.3599537037037036E-3</v>
          </cell>
          <cell r="H97">
            <v>8.1041666666666675E-3</v>
          </cell>
          <cell r="I97">
            <v>24</v>
          </cell>
        </row>
        <row r="98">
          <cell r="B98" t="str">
            <v>Сластин Владимир</v>
          </cell>
          <cell r="C98" t="str">
            <v>ЛК "Лидер" Домодедов</v>
          </cell>
          <cell r="D98">
            <v>156</v>
          </cell>
          <cell r="E98">
            <v>2003</v>
          </cell>
          <cell r="F98">
            <v>2.5312500000000001E-3</v>
          </cell>
          <cell r="G98">
            <v>5.3287037037037036E-3</v>
          </cell>
          <cell r="H98">
            <v>8.1666666666666676E-3</v>
          </cell>
          <cell r="I98">
            <v>23</v>
          </cell>
        </row>
        <row r="99">
          <cell r="B99" t="str">
            <v>Зайцев Алексей</v>
          </cell>
          <cell r="C99" t="str">
            <v>лично</v>
          </cell>
          <cell r="D99">
            <v>166</v>
          </cell>
          <cell r="E99">
            <v>2004</v>
          </cell>
          <cell r="F99">
            <v>2.627314814814815E-3</v>
          </cell>
          <cell r="G99">
            <v>5.417824074074074E-3</v>
          </cell>
          <cell r="H99">
            <v>8.2557870370370372E-3</v>
          </cell>
          <cell r="I99">
            <v>22</v>
          </cell>
        </row>
        <row r="100">
          <cell r="B100" t="str">
            <v>Шаталов Даниил</v>
          </cell>
          <cell r="C100" t="str">
            <v>Тринта-Лунево</v>
          </cell>
          <cell r="D100">
            <v>161</v>
          </cell>
          <cell r="E100">
            <v>2003</v>
          </cell>
          <cell r="F100">
            <v>2.5810185185185185E-3</v>
          </cell>
          <cell r="G100">
            <v>5.378472222222222E-3</v>
          </cell>
          <cell r="H100">
            <v>8.3043981481481493E-3</v>
          </cell>
          <cell r="I100">
            <v>21</v>
          </cell>
        </row>
        <row r="101">
          <cell r="B101" t="str">
            <v>Жданов Елисей</v>
          </cell>
          <cell r="C101" t="str">
            <v>Зеленоград, СШОР 111</v>
          </cell>
          <cell r="D101">
            <v>172</v>
          </cell>
          <cell r="E101">
            <v>2003</v>
          </cell>
          <cell r="F101">
            <v>2.6412037037037033E-3</v>
          </cell>
          <cell r="G101">
            <v>5.5462962962962957E-3</v>
          </cell>
          <cell r="H101">
            <v>8.4039351851851862E-3</v>
          </cell>
          <cell r="I101">
            <v>20</v>
          </cell>
        </row>
        <row r="102">
          <cell r="B102" t="str">
            <v>Крюк Павел</v>
          </cell>
          <cell r="C102" t="str">
            <v>Юность Москвы Спарта</v>
          </cell>
          <cell r="D102">
            <v>163</v>
          </cell>
          <cell r="E102">
            <v>2003</v>
          </cell>
          <cell r="F102">
            <v>2.6400462962962966E-3</v>
          </cell>
          <cell r="G102">
            <v>5.5150462962962957E-3</v>
          </cell>
          <cell r="H102">
            <v>8.4583333333333333E-3</v>
          </cell>
          <cell r="I102">
            <v>19</v>
          </cell>
        </row>
        <row r="103">
          <cell r="B103" t="str">
            <v>Семячкин Матвей</v>
          </cell>
          <cell r="C103" t="str">
            <v>лично</v>
          </cell>
          <cell r="D103">
            <v>157</v>
          </cell>
          <cell r="E103">
            <v>2004</v>
          </cell>
          <cell r="F103">
            <v>2.8425925925925927E-3</v>
          </cell>
          <cell r="G103">
            <v>5.7314814814814824E-3</v>
          </cell>
          <cell r="H103">
            <v>8.4907407407407414E-3</v>
          </cell>
          <cell r="I103">
            <v>18</v>
          </cell>
        </row>
        <row r="104">
          <cell r="B104" t="str">
            <v>Кормаков Влад</v>
          </cell>
          <cell r="C104" t="str">
            <v>Сергиев Посад лично</v>
          </cell>
          <cell r="D104">
            <v>169</v>
          </cell>
          <cell r="E104">
            <v>2004</v>
          </cell>
          <cell r="F104">
            <v>2.7037037037037043E-3</v>
          </cell>
          <cell r="G104">
            <v>5.6412037037037038E-3</v>
          </cell>
          <cell r="H104">
            <v>8.6064814814814806E-3</v>
          </cell>
          <cell r="I104">
            <v>17</v>
          </cell>
        </row>
        <row r="105">
          <cell r="B105" t="str">
            <v>Трифанов Максим</v>
          </cell>
          <cell r="C105" t="str">
            <v>ДЮСШ Краснознаменск</v>
          </cell>
          <cell r="D105">
            <v>147</v>
          </cell>
          <cell r="E105">
            <v>2004</v>
          </cell>
          <cell r="F105">
            <v>2.6886574074074074E-3</v>
          </cell>
          <cell r="G105">
            <v>5.6793981481481478E-3</v>
          </cell>
          <cell r="H105">
            <v>8.6134259259259254E-3</v>
          </cell>
          <cell r="I105">
            <v>16</v>
          </cell>
        </row>
        <row r="106">
          <cell r="B106" t="str">
            <v>Абраменко Аркадий</v>
          </cell>
          <cell r="C106" t="str">
            <v>ДЮСШ Кольчугино</v>
          </cell>
          <cell r="D106">
            <v>149</v>
          </cell>
          <cell r="E106">
            <v>2004</v>
          </cell>
          <cell r="F106">
            <v>2.6793981481481482E-3</v>
          </cell>
          <cell r="G106">
            <v>5.7534722222222223E-3</v>
          </cell>
          <cell r="H106">
            <v>8.7974537037037032E-3</v>
          </cell>
          <cell r="I106">
            <v>15</v>
          </cell>
        </row>
        <row r="107">
          <cell r="B107" t="str">
            <v>Подушко Даниил</v>
          </cell>
          <cell r="C107" t="str">
            <v>ДЮСШ Кольчугино</v>
          </cell>
          <cell r="D107">
            <v>170</v>
          </cell>
          <cell r="E107">
            <v>2004</v>
          </cell>
          <cell r="F107">
            <v>2.7719907407407411E-3</v>
          </cell>
          <cell r="G107">
            <v>5.7789351851851856E-3</v>
          </cell>
          <cell r="H107">
            <v>8.8055555555555543E-3</v>
          </cell>
          <cell r="I107">
            <v>14</v>
          </cell>
        </row>
        <row r="108">
          <cell r="B108" t="str">
            <v>Озарейчук Александр</v>
          </cell>
          <cell r="C108" t="str">
            <v>МГФСО, Лунёво</v>
          </cell>
          <cell r="D108">
            <v>160</v>
          </cell>
          <cell r="E108">
            <v>2004</v>
          </cell>
          <cell r="F108">
            <v>2.7418981481481478E-3</v>
          </cell>
          <cell r="G108">
            <v>5.7337962962962959E-3</v>
          </cell>
          <cell r="H108">
            <v>8.9016203703703705E-3</v>
          </cell>
          <cell r="I108">
            <v>13</v>
          </cell>
        </row>
        <row r="109">
          <cell r="B109" t="str">
            <v>Никитенко Георгий</v>
          </cell>
          <cell r="C109" t="str">
            <v>ЮНЫЙ ЛЫЖНИК</v>
          </cell>
          <cell r="D109">
            <v>155</v>
          </cell>
          <cell r="E109">
            <v>2003</v>
          </cell>
          <cell r="F109">
            <v>2.8530092592592596E-3</v>
          </cell>
          <cell r="G109">
            <v>5.9571759259259257E-3</v>
          </cell>
          <cell r="H109">
            <v>9.0011574074074074E-3</v>
          </cell>
          <cell r="I109">
            <v>12</v>
          </cell>
        </row>
        <row r="110">
          <cell r="B110" t="str">
            <v>Хамзин Ильнур</v>
          </cell>
          <cell r="C110" t="str">
            <v>СШОР 111 ФОК Лотос</v>
          </cell>
          <cell r="D110">
            <v>171</v>
          </cell>
          <cell r="E110">
            <v>2004</v>
          </cell>
          <cell r="F110">
            <v>2.7326388888888891E-3</v>
          </cell>
          <cell r="G110">
            <v>5.8865740740740745E-3</v>
          </cell>
          <cell r="H110">
            <v>9.0081018518518522E-3</v>
          </cell>
          <cell r="I110">
            <v>11</v>
          </cell>
        </row>
        <row r="111">
          <cell r="B111" t="str">
            <v>Чернышов Иван</v>
          </cell>
          <cell r="C111" t="str">
            <v>Кольчуг-спорт</v>
          </cell>
          <cell r="D111">
            <v>165</v>
          </cell>
          <cell r="E111">
            <v>2004</v>
          </cell>
          <cell r="F111">
            <v>2.8981481481481484E-3</v>
          </cell>
          <cell r="G111">
            <v>5.9814814814814809E-3</v>
          </cell>
          <cell r="H111">
            <v>9.0636574074074074E-3</v>
          </cell>
          <cell r="I111">
            <v>10</v>
          </cell>
        </row>
        <row r="112">
          <cell r="B112" t="str">
            <v>Смирнов Денис</v>
          </cell>
          <cell r="C112" t="str">
            <v>Тринта-Лунево</v>
          </cell>
          <cell r="D112">
            <v>164</v>
          </cell>
          <cell r="E112">
            <v>2003</v>
          </cell>
          <cell r="F112">
            <v>2.8912037037037036E-3</v>
          </cell>
          <cell r="G112">
            <v>5.9305555555555544E-3</v>
          </cell>
          <cell r="H112">
            <v>9.0648148148148155E-3</v>
          </cell>
          <cell r="I112">
            <v>9</v>
          </cell>
        </row>
        <row r="113">
          <cell r="B113" t="str">
            <v>Ходеев Александр</v>
          </cell>
          <cell r="C113" t="str">
            <v>СШОР 111</v>
          </cell>
          <cell r="D113">
            <v>150</v>
          </cell>
          <cell r="E113">
            <v>2004</v>
          </cell>
          <cell r="F113">
            <v>2.8263888888888891E-3</v>
          </cell>
          <cell r="G113">
            <v>6.000000000000001E-3</v>
          </cell>
          <cell r="H113">
            <v>9.1909722222222219E-3</v>
          </cell>
          <cell r="I113">
            <v>8</v>
          </cell>
        </row>
        <row r="114">
          <cell r="B114" t="str">
            <v>Калина Милан</v>
          </cell>
          <cell r="C114" t="str">
            <v>ДЮСШ Краснознаменск</v>
          </cell>
          <cell r="D114">
            <v>143</v>
          </cell>
          <cell r="E114">
            <v>2004</v>
          </cell>
          <cell r="F114">
            <v>2.9363425925925928E-3</v>
          </cell>
          <cell r="G114">
            <v>6.0960648148148154E-3</v>
          </cell>
          <cell r="H114">
            <v>9.1944444444444443E-3</v>
          </cell>
          <cell r="I114">
            <v>7</v>
          </cell>
        </row>
        <row r="115">
          <cell r="B115" t="str">
            <v>Красуленко Олег</v>
          </cell>
          <cell r="C115" t="str">
            <v>лично, Москва</v>
          </cell>
          <cell r="D115">
            <v>152</v>
          </cell>
          <cell r="E115">
            <v>2003</v>
          </cell>
          <cell r="F115">
            <v>2.9293981481481484E-3</v>
          </cell>
          <cell r="G115">
            <v>6.0439814814814809E-3</v>
          </cell>
          <cell r="H115">
            <v>9.197916666666665E-3</v>
          </cell>
          <cell r="I115">
            <v>6</v>
          </cell>
        </row>
        <row r="116">
          <cell r="B116" t="str">
            <v>Волков Сергей</v>
          </cell>
          <cell r="C116" t="str">
            <v>ЮНЫЙ ЛЫЖНИК</v>
          </cell>
          <cell r="D116">
            <v>146</v>
          </cell>
          <cell r="E116">
            <v>2003</v>
          </cell>
          <cell r="F116">
            <v>3.0219907407407405E-3</v>
          </cell>
          <cell r="G116">
            <v>6.1643518518518523E-3</v>
          </cell>
          <cell r="H116">
            <v>9.4814814814814814E-3</v>
          </cell>
          <cell r="I116">
            <v>5</v>
          </cell>
        </row>
        <row r="117">
          <cell r="B117" t="str">
            <v>Шемяков Артем</v>
          </cell>
          <cell r="C117" t="str">
            <v>Тринта-Лунево</v>
          </cell>
          <cell r="D117">
            <v>154</v>
          </cell>
          <cell r="E117">
            <v>2004</v>
          </cell>
          <cell r="F117">
            <v>3.0277777777777781E-3</v>
          </cell>
          <cell r="G117">
            <v>6.2997685185185196E-3</v>
          </cell>
          <cell r="H117">
            <v>9.5624999999999998E-3</v>
          </cell>
          <cell r="I117">
            <v>4</v>
          </cell>
        </row>
        <row r="118">
          <cell r="B118" t="str">
            <v>Кимаковский Валентин</v>
          </cell>
          <cell r="C118" t="str">
            <v>Тринта-Лунево</v>
          </cell>
          <cell r="D118">
            <v>159</v>
          </cell>
          <cell r="E118">
            <v>2003</v>
          </cell>
          <cell r="F118">
            <v>3.0752314814814813E-3</v>
          </cell>
          <cell r="G118">
            <v>6.3599537037037036E-3</v>
          </cell>
          <cell r="H118">
            <v>9.7534722222222224E-3</v>
          </cell>
          <cell r="I118">
            <v>3</v>
          </cell>
        </row>
        <row r="119">
          <cell r="B119" t="str">
            <v>Данилов Артем</v>
          </cell>
          <cell r="C119" t="str">
            <v>Тринта-Лунево</v>
          </cell>
          <cell r="D119">
            <v>168</v>
          </cell>
          <cell r="E119">
            <v>2003</v>
          </cell>
          <cell r="F119">
            <v>3.3217592592592591E-3</v>
          </cell>
          <cell r="G119">
            <v>6.9768518518518521E-3</v>
          </cell>
          <cell r="H119">
            <v>1.081712962962963E-2</v>
          </cell>
          <cell r="I119">
            <v>2</v>
          </cell>
        </row>
        <row r="120">
          <cell r="B120" t="str">
            <v>Захаров Александр</v>
          </cell>
          <cell r="C120" t="str">
            <v>ЮНЫЙ ЛЫЖНИК</v>
          </cell>
          <cell r="D120">
            <v>173</v>
          </cell>
          <cell r="E120">
            <v>2003</v>
          </cell>
          <cell r="F120">
            <v>3.4282407407407404E-3</v>
          </cell>
          <cell r="G120">
            <v>7.2719907407407412E-3</v>
          </cell>
          <cell r="H120">
            <v>1.1131944444444444E-2</v>
          </cell>
          <cell r="I120">
            <v>1</v>
          </cell>
        </row>
        <row r="125">
          <cell r="B125" t="str">
            <v>Захарова Екатерина</v>
          </cell>
          <cell r="C125" t="str">
            <v>СШОР 49 Тринта</v>
          </cell>
          <cell r="D125">
            <v>123</v>
          </cell>
          <cell r="E125">
            <v>2003</v>
          </cell>
          <cell r="F125">
            <v>2.6018518518518517E-3</v>
          </cell>
          <cell r="G125">
            <v>5.4456018518518516E-3</v>
          </cell>
          <cell r="H125">
            <v>33</v>
          </cell>
        </row>
        <row r="126">
          <cell r="B126" t="str">
            <v>Кудинова Дарья</v>
          </cell>
          <cell r="C126" t="str">
            <v>СШОР 49 Тринта</v>
          </cell>
          <cell r="D126">
            <v>117</v>
          </cell>
          <cell r="E126">
            <v>2004</v>
          </cell>
          <cell r="F126">
            <v>2.6875000000000002E-3</v>
          </cell>
          <cell r="G126">
            <v>5.5231481481481486E-3</v>
          </cell>
          <cell r="H126">
            <v>31</v>
          </cell>
        </row>
        <row r="127">
          <cell r="B127" t="str">
            <v>Карамышева Надежда</v>
          </cell>
          <cell r="C127" t="str">
            <v>Школа 2045, СШ 111</v>
          </cell>
          <cell r="D127">
            <v>119</v>
          </cell>
          <cell r="E127">
            <v>2003</v>
          </cell>
          <cell r="F127">
            <v>2.7152777777777778E-3</v>
          </cell>
          <cell r="G127">
            <v>5.6608796296296303E-3</v>
          </cell>
          <cell r="H127">
            <v>29</v>
          </cell>
        </row>
        <row r="128">
          <cell r="B128" t="str">
            <v>Еремеева Ольга</v>
          </cell>
          <cell r="C128" t="str">
            <v>СШОР 111 ФОК Лотос</v>
          </cell>
          <cell r="D128">
            <v>120</v>
          </cell>
          <cell r="E128">
            <v>2003</v>
          </cell>
          <cell r="F128">
            <v>2.7962962962962963E-3</v>
          </cell>
          <cell r="G128">
            <v>5.8229166666666663E-3</v>
          </cell>
          <cell r="H128">
            <v>27</v>
          </cell>
        </row>
        <row r="129">
          <cell r="B129" t="str">
            <v>Колташ Анастасия</v>
          </cell>
          <cell r="C129" t="str">
            <v>ДЮСШ Краснознаменск</v>
          </cell>
          <cell r="D129">
            <v>116</v>
          </cell>
          <cell r="E129">
            <v>2003</v>
          </cell>
          <cell r="F129">
            <v>2.8912037037037036E-3</v>
          </cell>
          <cell r="G129">
            <v>5.8750000000000009E-3</v>
          </cell>
          <cell r="H129">
            <v>26</v>
          </cell>
        </row>
        <row r="130">
          <cell r="B130" t="str">
            <v>Бобкова Дарья</v>
          </cell>
          <cell r="C130" t="str">
            <v>СШОР 111 ФОК Лотос</v>
          </cell>
          <cell r="D130">
            <v>125</v>
          </cell>
          <cell r="E130">
            <v>2004</v>
          </cell>
          <cell r="F130">
            <v>2.7569444444444442E-3</v>
          </cell>
          <cell r="G130">
            <v>5.8958333333333337E-3</v>
          </cell>
          <cell r="H130">
            <v>25</v>
          </cell>
        </row>
        <row r="131">
          <cell r="B131" t="str">
            <v>Минаева Ирина</v>
          </cell>
          <cell r="C131" t="str">
            <v>Тринта-Лунево</v>
          </cell>
          <cell r="D131">
            <v>112</v>
          </cell>
          <cell r="E131">
            <v>2003</v>
          </cell>
          <cell r="F131">
            <v>2.8842592592592596E-3</v>
          </cell>
          <cell r="G131">
            <v>5.9548611111111113E-3</v>
          </cell>
          <cell r="H131">
            <v>24</v>
          </cell>
        </row>
        <row r="132">
          <cell r="B132" t="str">
            <v>Самойлова Анастасия</v>
          </cell>
          <cell r="C132" t="str">
            <v>СШОР 111</v>
          </cell>
          <cell r="D132">
            <v>129</v>
          </cell>
          <cell r="E132">
            <v>2003</v>
          </cell>
          <cell r="F132">
            <v>2.8854166666666668E-3</v>
          </cell>
          <cell r="G132">
            <v>5.9780092592592584E-3</v>
          </cell>
          <cell r="H132">
            <v>23</v>
          </cell>
        </row>
        <row r="133">
          <cell r="B133" t="str">
            <v>Мусина Виктория</v>
          </cell>
          <cell r="C133" t="str">
            <v>Кольчуг-спорт</v>
          </cell>
          <cell r="D133">
            <v>128</v>
          </cell>
          <cell r="E133">
            <v>2004</v>
          </cell>
          <cell r="F133">
            <v>2.9629629629629628E-3</v>
          </cell>
          <cell r="G133">
            <v>6.1354166666666675E-3</v>
          </cell>
          <cell r="H133">
            <v>22</v>
          </cell>
        </row>
        <row r="134">
          <cell r="B134" t="str">
            <v>Шишаева Дарья</v>
          </cell>
          <cell r="C134" t="str">
            <v>Школа 2045, СШ 111</v>
          </cell>
          <cell r="D134">
            <v>111</v>
          </cell>
          <cell r="E134">
            <v>2003</v>
          </cell>
          <cell r="F134">
            <v>2.9942129629629628E-3</v>
          </cell>
          <cell r="G134">
            <v>6.2673611111111116E-3</v>
          </cell>
          <cell r="H134">
            <v>21</v>
          </cell>
        </row>
        <row r="135">
          <cell r="B135" t="str">
            <v>Никишова Екатерина</v>
          </cell>
          <cell r="C135" t="str">
            <v>СДЮШОР 111</v>
          </cell>
          <cell r="D135">
            <v>115</v>
          </cell>
          <cell r="E135">
            <v>2003</v>
          </cell>
          <cell r="F135">
            <v>3.0636574074074077E-3</v>
          </cell>
          <cell r="G135">
            <v>6.2824074074074076E-3</v>
          </cell>
          <cell r="H135">
            <v>20</v>
          </cell>
        </row>
        <row r="136">
          <cell r="B136" t="str">
            <v>Ремзина Мария</v>
          </cell>
          <cell r="C136" t="str">
            <v>Тринта-Лунево</v>
          </cell>
          <cell r="D136">
            <v>121</v>
          </cell>
          <cell r="E136">
            <v>2004</v>
          </cell>
          <cell r="F136">
            <v>3.0370370370370364E-3</v>
          </cell>
          <cell r="G136">
            <v>6.3113425925925915E-3</v>
          </cell>
          <cell r="H136">
            <v>19</v>
          </cell>
        </row>
        <row r="137">
          <cell r="B137" t="str">
            <v>Лифенко Полина</v>
          </cell>
          <cell r="C137" t="str">
            <v>ШКОЛА 2045</v>
          </cell>
          <cell r="D137">
            <v>130</v>
          </cell>
          <cell r="E137">
            <v>2003</v>
          </cell>
          <cell r="F137">
            <v>3.2152777777777774E-3</v>
          </cell>
          <cell r="G137">
            <v>6.6909722222222223E-3</v>
          </cell>
          <cell r="H137">
            <v>18</v>
          </cell>
        </row>
        <row r="138">
          <cell r="B138" t="str">
            <v>Мещерякова Екатерина</v>
          </cell>
          <cell r="C138" t="str">
            <v>Школа 2045, СШ 111</v>
          </cell>
          <cell r="D138">
            <v>113</v>
          </cell>
          <cell r="E138">
            <v>2003</v>
          </cell>
          <cell r="F138">
            <v>3.2905092592592591E-3</v>
          </cell>
          <cell r="G138">
            <v>6.8252314814814816E-3</v>
          </cell>
          <cell r="H138">
            <v>17</v>
          </cell>
        </row>
        <row r="139">
          <cell r="B139" t="str">
            <v>Десятова Виктория</v>
          </cell>
          <cell r="C139" t="str">
            <v>Зеленоград 111</v>
          </cell>
          <cell r="D139">
            <v>122</v>
          </cell>
          <cell r="E139">
            <v>2004</v>
          </cell>
          <cell r="F139">
            <v>3.2060185185185191E-3</v>
          </cell>
          <cell r="G139">
            <v>6.8472222222222224E-3</v>
          </cell>
          <cell r="H139">
            <v>16</v>
          </cell>
        </row>
        <row r="140">
          <cell r="B140" t="str">
            <v>Костенкова Милена</v>
          </cell>
          <cell r="C140" t="str">
            <v>Зеленоград</v>
          </cell>
          <cell r="D140">
            <v>118</v>
          </cell>
          <cell r="E140">
            <v>2004</v>
          </cell>
          <cell r="F140">
            <v>3.3148148148148151E-3</v>
          </cell>
          <cell r="G140">
            <v>6.9375000000000001E-3</v>
          </cell>
          <cell r="H140">
            <v>15</v>
          </cell>
        </row>
        <row r="141">
          <cell r="B141" t="str">
            <v>Кондрашкина Ксения</v>
          </cell>
          <cell r="C141" t="str">
            <v>СШОР 111 ФОК Лотос</v>
          </cell>
          <cell r="D141">
            <v>127</v>
          </cell>
          <cell r="E141">
            <v>2004</v>
          </cell>
          <cell r="F141">
            <v>3.5486111111111113E-3</v>
          </cell>
          <cell r="G141">
            <v>7.2974537037037027E-3</v>
          </cell>
          <cell r="H141">
            <v>14</v>
          </cell>
        </row>
        <row r="142">
          <cell r="B142" t="str">
            <v>Иванова Виктория</v>
          </cell>
          <cell r="C142" t="str">
            <v>ДЮСШ Краснознаменск</v>
          </cell>
          <cell r="D142">
            <v>114</v>
          </cell>
          <cell r="E142">
            <v>2003</v>
          </cell>
          <cell r="F142">
            <v>3.6805555555555554E-3</v>
          </cell>
          <cell r="G142">
            <v>7.7708333333333336E-3</v>
          </cell>
          <cell r="H142">
            <v>13</v>
          </cell>
        </row>
        <row r="146">
          <cell r="B146" t="str">
            <v>Арифуллин Булат</v>
          </cell>
          <cell r="C146" t="str">
            <v>Самбо-70</v>
          </cell>
          <cell r="D146">
            <v>248</v>
          </cell>
          <cell r="E146">
            <v>2001</v>
          </cell>
          <cell r="F146">
            <v>2.4548611111111112E-3</v>
          </cell>
          <cell r="G146">
            <v>5.0625000000000002E-3</v>
          </cell>
          <cell r="H146">
            <v>7.6643518518518519E-3</v>
          </cell>
          <cell r="I146">
            <v>1.0231481481481482E-2</v>
          </cell>
          <cell r="J146">
            <v>33</v>
          </cell>
        </row>
        <row r="147">
          <cell r="B147" t="str">
            <v>Ходжич Денис</v>
          </cell>
          <cell r="C147" t="str">
            <v>Ёлка-Луч</v>
          </cell>
          <cell r="D147">
            <v>236</v>
          </cell>
          <cell r="E147">
            <v>2001</v>
          </cell>
          <cell r="F147">
            <v>2.4641203703703704E-3</v>
          </cell>
          <cell r="G147">
            <v>5.115740740740741E-3</v>
          </cell>
          <cell r="H147">
            <v>7.7175925925925927E-3</v>
          </cell>
          <cell r="I147">
            <v>1.037037037037037E-2</v>
          </cell>
          <cell r="J147">
            <v>31</v>
          </cell>
        </row>
        <row r="148">
          <cell r="B148" t="str">
            <v>Сидельников Платон</v>
          </cell>
          <cell r="C148" t="str">
            <v>Юность Москвы Спарта</v>
          </cell>
          <cell r="D148">
            <v>241</v>
          </cell>
          <cell r="E148">
            <v>2002</v>
          </cell>
          <cell r="F148">
            <v>2.4016203703703704E-3</v>
          </cell>
          <cell r="G148">
            <v>5.0358796296296297E-3</v>
          </cell>
          <cell r="H148">
            <v>7.7210648148148152E-3</v>
          </cell>
          <cell r="I148">
            <v>1.0410879629629629E-2</v>
          </cell>
          <cell r="J148">
            <v>29</v>
          </cell>
        </row>
        <row r="149">
          <cell r="B149" t="str">
            <v>Малев Илья</v>
          </cell>
          <cell r="C149" t="str">
            <v>СШОР 111 ФОК Лотос</v>
          </cell>
          <cell r="D149">
            <v>239</v>
          </cell>
          <cell r="E149">
            <v>2001</v>
          </cell>
          <cell r="F149">
            <v>2.4675925925925924E-3</v>
          </cell>
          <cell r="G149">
            <v>5.0902777777777778E-3</v>
          </cell>
          <cell r="H149">
            <v>7.8356481481481489E-3</v>
          </cell>
          <cell r="I149">
            <v>1.051388888888889E-2</v>
          </cell>
          <cell r="J149">
            <v>27</v>
          </cell>
        </row>
        <row r="150">
          <cell r="B150" t="str">
            <v>Попков Даниил</v>
          </cell>
          <cell r="C150" t="str">
            <v>СШ 93 на Можайке</v>
          </cell>
          <cell r="D150">
            <v>235</v>
          </cell>
          <cell r="E150">
            <v>2001</v>
          </cell>
          <cell r="F150">
            <v>2.4444444444444444E-3</v>
          </cell>
          <cell r="G150">
            <v>5.2407407407407411E-3</v>
          </cell>
          <cell r="H150">
            <v>7.929398148148149E-3</v>
          </cell>
          <cell r="I150">
            <v>1.0603009259259258E-2</v>
          </cell>
          <cell r="J150">
            <v>26</v>
          </cell>
        </row>
        <row r="151">
          <cell r="B151" t="str">
            <v>Титов Даниил</v>
          </cell>
          <cell r="C151" t="str">
            <v>СШОР 111 ФОК Лотос</v>
          </cell>
          <cell r="D151">
            <v>249</v>
          </cell>
          <cell r="E151">
            <v>2001</v>
          </cell>
          <cell r="F151">
            <v>2.4826388888888888E-3</v>
          </cell>
          <cell r="G151">
            <v>5.246527777777777E-3</v>
          </cell>
          <cell r="H151">
            <v>7.9988425925925921E-3</v>
          </cell>
          <cell r="I151">
            <v>1.0706018518518517E-2</v>
          </cell>
          <cell r="J151">
            <v>25</v>
          </cell>
        </row>
        <row r="152">
          <cell r="B152" t="str">
            <v>Овчинников Евгений</v>
          </cell>
          <cell r="C152" t="str">
            <v>Школа 2045, СШ 111</v>
          </cell>
          <cell r="D152">
            <v>250</v>
          </cell>
          <cell r="E152">
            <v>2002</v>
          </cell>
          <cell r="F152">
            <v>2.5046296296296297E-3</v>
          </cell>
          <cell r="G152">
            <v>5.3275462962962964E-3</v>
          </cell>
          <cell r="H152">
            <v>8.1909722222222228E-3</v>
          </cell>
          <cell r="I152">
            <v>1.1002314814814814E-2</v>
          </cell>
          <cell r="J152">
            <v>24</v>
          </cell>
        </row>
        <row r="153">
          <cell r="B153" t="str">
            <v>Морозов Василий</v>
          </cell>
          <cell r="C153" t="str">
            <v>СШОР 111</v>
          </cell>
          <cell r="D153">
            <v>242</v>
          </cell>
          <cell r="E153">
            <v>2002</v>
          </cell>
          <cell r="F153">
            <v>2.6793981481481482E-3</v>
          </cell>
          <cell r="G153">
            <v>5.4837962962962956E-3</v>
          </cell>
          <cell r="H153">
            <v>8.2800925925925924E-3</v>
          </cell>
          <cell r="I153">
            <v>1.1054398148148148E-2</v>
          </cell>
          <cell r="J153">
            <v>23</v>
          </cell>
        </row>
        <row r="154">
          <cell r="B154" t="str">
            <v>Яценко Руслан</v>
          </cell>
          <cell r="C154" t="str">
            <v>Тринта-Лунево</v>
          </cell>
          <cell r="D154">
            <v>237</v>
          </cell>
          <cell r="E154">
            <v>2002</v>
          </cell>
          <cell r="F154">
            <v>2.6747685185185186E-3</v>
          </cell>
          <cell r="G154">
            <v>5.4432870370370373E-3</v>
          </cell>
          <cell r="H154">
            <v>8.2523148148148148E-3</v>
          </cell>
          <cell r="I154">
            <v>1.1056712962962963E-2</v>
          </cell>
          <cell r="J154">
            <v>22</v>
          </cell>
        </row>
        <row r="155">
          <cell r="B155" t="str">
            <v>Абубакиров Дмитрий</v>
          </cell>
          <cell r="C155" t="str">
            <v>Балакирево</v>
          </cell>
          <cell r="D155">
            <v>244</v>
          </cell>
          <cell r="E155">
            <v>2001</v>
          </cell>
          <cell r="F155">
            <v>2.5081018518518521E-3</v>
          </cell>
          <cell r="G155">
            <v>5.3425925925925924E-3</v>
          </cell>
          <cell r="H155">
            <v>8.2141203703703699E-3</v>
          </cell>
          <cell r="I155">
            <v>1.1061342592592593E-2</v>
          </cell>
          <cell r="J155">
            <v>21</v>
          </cell>
        </row>
        <row r="156">
          <cell r="B156" t="str">
            <v>Гулинский Кирилл</v>
          </cell>
          <cell r="C156" t="str">
            <v>Тринта-Лунево</v>
          </cell>
          <cell r="D156">
            <v>245</v>
          </cell>
          <cell r="E156">
            <v>2001</v>
          </cell>
          <cell r="F156">
            <v>2.6608796296296294E-3</v>
          </cell>
          <cell r="G156">
            <v>5.4699074074074068E-3</v>
          </cell>
          <cell r="H156">
            <v>8.2835648148148148E-3</v>
          </cell>
          <cell r="I156">
            <v>1.107175925925926E-2</v>
          </cell>
          <cell r="J156">
            <v>20</v>
          </cell>
        </row>
        <row r="157">
          <cell r="B157" t="str">
            <v>Чех Евгений</v>
          </cell>
          <cell r="C157" t="str">
            <v>ДЮСШ Краснознаменск</v>
          </cell>
          <cell r="D157">
            <v>247</v>
          </cell>
          <cell r="E157">
            <v>2002</v>
          </cell>
          <cell r="F157">
            <v>2.6087962962962966E-3</v>
          </cell>
          <cell r="G157">
            <v>5.4537037037037037E-3</v>
          </cell>
          <cell r="H157">
            <v>8.3923611111111126E-3</v>
          </cell>
          <cell r="I157">
            <v>1.1251157407407409E-2</v>
          </cell>
          <cell r="J157">
            <v>19</v>
          </cell>
        </row>
        <row r="158">
          <cell r="B158" t="str">
            <v>Иванов Павел</v>
          </cell>
          <cell r="C158" t="str">
            <v>Тринта-Лунево</v>
          </cell>
          <cell r="D158">
            <v>243</v>
          </cell>
          <cell r="E158">
            <v>2002</v>
          </cell>
          <cell r="F158">
            <v>2.7453703703703702E-3</v>
          </cell>
          <cell r="G158">
            <v>5.7037037037037039E-3</v>
          </cell>
          <cell r="H158">
            <v>8.5810185185185191E-3</v>
          </cell>
          <cell r="I158">
            <v>1.1486111111111112E-2</v>
          </cell>
          <cell r="J158">
            <v>18</v>
          </cell>
        </row>
        <row r="159">
          <cell r="B159" t="str">
            <v>Иванов Илья</v>
          </cell>
          <cell r="C159" t="str">
            <v>СШ по ЗВС Химки</v>
          </cell>
          <cell r="D159">
            <v>246</v>
          </cell>
          <cell r="E159">
            <v>2002</v>
          </cell>
          <cell r="F159">
            <v>2.678240740740741E-3</v>
          </cell>
          <cell r="G159">
            <v>5.6527777777777783E-3</v>
          </cell>
          <cell r="H159">
            <v>8.6828703703703703E-3</v>
          </cell>
          <cell r="I159">
            <v>1.1606481481481482E-2</v>
          </cell>
          <cell r="J159">
            <v>17</v>
          </cell>
        </row>
        <row r="160">
          <cell r="B160" t="str">
            <v>Усов Михаил</v>
          </cell>
          <cell r="C160" t="str">
            <v>МГФСО, Лунёво</v>
          </cell>
          <cell r="D160">
            <v>240</v>
          </cell>
          <cell r="E160">
            <v>2002</v>
          </cell>
          <cell r="F160">
            <v>2.7627314814814819E-3</v>
          </cell>
          <cell r="G160">
            <v>5.7824074074074071E-3</v>
          </cell>
          <cell r="H160">
            <v>8.8449074074074072E-3</v>
          </cell>
          <cell r="I160">
            <v>1.1760416666666667E-2</v>
          </cell>
          <cell r="J160">
            <v>16</v>
          </cell>
        </row>
        <row r="164">
          <cell r="B164" t="str">
            <v>Петрова Анастасия</v>
          </cell>
          <cell r="C164" t="str">
            <v>СШОР 111</v>
          </cell>
          <cell r="D164">
            <v>106</v>
          </cell>
          <cell r="E164">
            <v>2001</v>
          </cell>
          <cell r="F164">
            <v>2.445601851851852E-3</v>
          </cell>
          <cell r="G164">
            <v>5.0405092592592593E-3</v>
          </cell>
          <cell r="H164">
            <v>33</v>
          </cell>
        </row>
        <row r="165">
          <cell r="B165" t="str">
            <v>Лямина Мария</v>
          </cell>
          <cell r="C165" t="str">
            <v>Юность Москвы Спарта</v>
          </cell>
          <cell r="D165">
            <v>103</v>
          </cell>
          <cell r="E165">
            <v>2002</v>
          </cell>
          <cell r="F165">
            <v>2.4467592592592592E-3</v>
          </cell>
          <cell r="G165">
            <v>5.1203703703703697E-3</v>
          </cell>
          <cell r="H165">
            <v>31</v>
          </cell>
        </row>
        <row r="166">
          <cell r="B166" t="str">
            <v>Ломтева Анастасия</v>
          </cell>
          <cell r="C166" t="str">
            <v>СШОР 49 Тринта</v>
          </cell>
          <cell r="D166">
            <v>110</v>
          </cell>
          <cell r="E166">
            <v>2001</v>
          </cell>
          <cell r="F166">
            <v>2.5081018518518521E-3</v>
          </cell>
          <cell r="G166">
            <v>5.2800925925925932E-3</v>
          </cell>
          <cell r="H166">
            <v>29</v>
          </cell>
        </row>
        <row r="167">
          <cell r="B167" t="str">
            <v>Барышникова Марина</v>
          </cell>
          <cell r="C167" t="str">
            <v>ДЮСШ Краснознаменск</v>
          </cell>
          <cell r="D167">
            <v>109</v>
          </cell>
          <cell r="E167">
            <v>2002</v>
          </cell>
          <cell r="F167">
            <v>2.693287037037037E-3</v>
          </cell>
          <cell r="G167">
            <v>5.5462962962962957E-3</v>
          </cell>
          <cell r="H167">
            <v>27</v>
          </cell>
        </row>
        <row r="168">
          <cell r="B168" t="str">
            <v>Бондарева Анастасия</v>
          </cell>
          <cell r="C168" t="str">
            <v>СШОР 111 ФОК Лотос</v>
          </cell>
          <cell r="D168">
            <v>107</v>
          </cell>
          <cell r="E168">
            <v>2002</v>
          </cell>
          <cell r="F168">
            <v>2.6886574074074074E-3</v>
          </cell>
          <cell r="G168">
            <v>5.5555555555555558E-3</v>
          </cell>
          <cell r="H168">
            <v>26</v>
          </cell>
        </row>
        <row r="169">
          <cell r="B169" t="str">
            <v>Евдокимова Дарья</v>
          </cell>
          <cell r="C169" t="str">
            <v>Зеленоград, СШОР 111</v>
          </cell>
          <cell r="D169">
            <v>108</v>
          </cell>
          <cell r="E169">
            <v>2001</v>
          </cell>
          <cell r="F169">
            <v>2.7627314814814819E-3</v>
          </cell>
          <cell r="G169">
            <v>5.7685185185185192E-3</v>
          </cell>
          <cell r="H169">
            <v>25</v>
          </cell>
        </row>
        <row r="170">
          <cell r="B170" t="str">
            <v>Зимина Полина</v>
          </cell>
          <cell r="C170" t="str">
            <v>Школа 2045, СШ 111</v>
          </cell>
          <cell r="D170">
            <v>105</v>
          </cell>
          <cell r="E170">
            <v>2002</v>
          </cell>
          <cell r="F170">
            <v>3.2673611111111111E-3</v>
          </cell>
          <cell r="G170">
            <v>6.7511574074074071E-3</v>
          </cell>
          <cell r="H170">
            <v>24</v>
          </cell>
        </row>
        <row r="171">
          <cell r="B171" t="str">
            <v>Левичева Анастасия</v>
          </cell>
          <cell r="C171" t="str">
            <v>Школа 2045, СШ 111</v>
          </cell>
          <cell r="D171">
            <v>102</v>
          </cell>
          <cell r="E171">
            <v>2002</v>
          </cell>
          <cell r="F171">
            <v>3.4305555555555552E-3</v>
          </cell>
          <cell r="G171">
            <v>7.0393518518518522E-3</v>
          </cell>
          <cell r="H171">
            <v>23</v>
          </cell>
        </row>
        <row r="172">
          <cell r="B172" t="str">
            <v>Емельянова Вероника</v>
          </cell>
          <cell r="C172" t="str">
            <v>СШОР 111</v>
          </cell>
          <cell r="D172">
            <v>104</v>
          </cell>
          <cell r="E172">
            <v>2001</v>
          </cell>
          <cell r="F172">
            <v>3.592592592592593E-3</v>
          </cell>
          <cell r="G172">
            <v>7.2766203703703708E-3</v>
          </cell>
          <cell r="H172">
            <v>22</v>
          </cell>
        </row>
        <row r="173">
          <cell r="B173" t="str">
            <v>Платон Екатерина</v>
          </cell>
          <cell r="C173" t="str">
            <v>ЮМ "Буревестник"</v>
          </cell>
          <cell r="D173">
            <v>101</v>
          </cell>
          <cell r="E173">
            <v>2001</v>
          </cell>
          <cell r="F173">
            <v>3.7361111111111106E-3</v>
          </cell>
          <cell r="G173">
            <v>7.8252314814814799E-3</v>
          </cell>
          <cell r="H173">
            <v>21</v>
          </cell>
        </row>
        <row r="177">
          <cell r="B177" t="str">
            <v>Григорьев Александр</v>
          </cell>
          <cell r="C177" t="str">
            <v>СШОР (Истина)</v>
          </cell>
          <cell r="D177">
            <v>231</v>
          </cell>
          <cell r="E177">
            <v>2000</v>
          </cell>
          <cell r="F177">
            <v>2.181712962962963E-3</v>
          </cell>
          <cell r="G177">
            <v>4.4629629629629628E-3</v>
          </cell>
          <cell r="H177">
            <v>6.8009259259259255E-3</v>
          </cell>
          <cell r="I177">
            <v>9.1435185185185178E-3</v>
          </cell>
          <cell r="J177">
            <v>33</v>
          </cell>
        </row>
        <row r="178">
          <cell r="B178" t="str">
            <v>Болотников Николай</v>
          </cell>
          <cell r="C178" t="str">
            <v>ЛК Наседкина</v>
          </cell>
          <cell r="D178">
            <v>223</v>
          </cell>
          <cell r="E178">
            <v>1999</v>
          </cell>
          <cell r="F178">
            <v>2.3460648148148151E-3</v>
          </cell>
          <cell r="G178">
            <v>4.8391203703703704E-3</v>
          </cell>
          <cell r="H178">
            <v>7.2835648148148148E-3</v>
          </cell>
          <cell r="I178">
            <v>9.7696759259259264E-3</v>
          </cell>
          <cell r="J178">
            <v>31</v>
          </cell>
        </row>
        <row r="179">
          <cell r="B179" t="str">
            <v>Чухчин Вадим</v>
          </cell>
          <cell r="C179" t="str">
            <v>Олимп</v>
          </cell>
          <cell r="D179">
            <v>230</v>
          </cell>
          <cell r="E179">
            <v>2000</v>
          </cell>
          <cell r="F179">
            <v>2.3194444444444443E-3</v>
          </cell>
          <cell r="G179">
            <v>4.8472222222222224E-3</v>
          </cell>
          <cell r="H179">
            <v>7.3437499999999996E-3</v>
          </cell>
          <cell r="I179">
            <v>9.7951388888888897E-3</v>
          </cell>
          <cell r="J179">
            <v>29</v>
          </cell>
        </row>
        <row r="180">
          <cell r="B180" t="str">
            <v>Шилов Павел</v>
          </cell>
          <cell r="C180" t="str">
            <v>СШОР 111 Зеленоград</v>
          </cell>
          <cell r="D180">
            <v>227</v>
          </cell>
          <cell r="E180">
            <v>2000</v>
          </cell>
          <cell r="F180">
            <v>2.3402777777777779E-3</v>
          </cell>
          <cell r="G180">
            <v>4.8449074074074071E-3</v>
          </cell>
          <cell r="H180">
            <v>7.3657407407407413E-3</v>
          </cell>
          <cell r="I180">
            <v>9.8101851851851857E-3</v>
          </cell>
          <cell r="J180">
            <v>27</v>
          </cell>
        </row>
        <row r="181">
          <cell r="B181" t="str">
            <v>Карпов Виктор</v>
          </cell>
          <cell r="C181" t="str">
            <v>СДЮШ Подольск Наседк</v>
          </cell>
          <cell r="D181">
            <v>225</v>
          </cell>
          <cell r="E181">
            <v>2000</v>
          </cell>
          <cell r="F181">
            <v>2.3587962962962959E-3</v>
          </cell>
          <cell r="G181">
            <v>4.9166666666666673E-3</v>
          </cell>
          <cell r="H181">
            <v>7.5370370370370374E-3</v>
          </cell>
          <cell r="I181">
            <v>1.0119212962962964E-2</v>
          </cell>
          <cell r="J181">
            <v>26</v>
          </cell>
        </row>
        <row r="182">
          <cell r="B182" t="str">
            <v>Ковалев Алексей</v>
          </cell>
          <cell r="C182" t="str">
            <v>Ёлка-Луч</v>
          </cell>
          <cell r="D182">
            <v>229</v>
          </cell>
          <cell r="E182">
            <v>2000</v>
          </cell>
          <cell r="F182">
            <v>2.3576388888888887E-3</v>
          </cell>
          <cell r="G182">
            <v>4.8888888888888888E-3</v>
          </cell>
          <cell r="H182">
            <v>7.5393518518518526E-3</v>
          </cell>
          <cell r="I182">
            <v>1.0145833333333333E-2</v>
          </cell>
          <cell r="J182">
            <v>25</v>
          </cell>
        </row>
        <row r="183">
          <cell r="B183" t="str">
            <v>Семенов Вадим</v>
          </cell>
          <cell r="C183" t="str">
            <v>Тринта-Лунево</v>
          </cell>
          <cell r="D183">
            <v>224</v>
          </cell>
          <cell r="E183">
            <v>2000</v>
          </cell>
          <cell r="F183">
            <v>2.4641203703703704E-3</v>
          </cell>
          <cell r="G183">
            <v>5.0810185185185186E-3</v>
          </cell>
          <cell r="H183">
            <v>7.6678240740740734E-3</v>
          </cell>
          <cell r="I183">
            <v>1.0212962962962964E-2</v>
          </cell>
          <cell r="J183">
            <v>24</v>
          </cell>
        </row>
        <row r="184">
          <cell r="B184" t="str">
            <v>Алмукеев Матвей</v>
          </cell>
          <cell r="C184" t="str">
            <v>СШ 93 на Можайке</v>
          </cell>
          <cell r="D184">
            <v>222</v>
          </cell>
          <cell r="E184">
            <v>2000</v>
          </cell>
          <cell r="F184">
            <v>2.3645833333333336E-3</v>
          </cell>
          <cell r="G184">
            <v>5.0150462962962961E-3</v>
          </cell>
          <cell r="H184">
            <v>7.6388888888888886E-3</v>
          </cell>
          <cell r="I184">
            <v>1.0247685185185184E-2</v>
          </cell>
          <cell r="J184">
            <v>23</v>
          </cell>
        </row>
        <row r="185">
          <cell r="B185" t="str">
            <v>Хисамутдинов Даниил</v>
          </cell>
          <cell r="C185" t="str">
            <v>Тринта-Лунево</v>
          </cell>
          <cell r="D185">
            <v>221</v>
          </cell>
          <cell r="E185">
            <v>2000</v>
          </cell>
          <cell r="F185">
            <v>2.5428240740740741E-3</v>
          </cell>
          <cell r="G185">
            <v>5.1643518518518514E-3</v>
          </cell>
          <cell r="H185">
            <v>7.827546296296296E-3</v>
          </cell>
          <cell r="I185">
            <v>1.0478009259259258E-2</v>
          </cell>
          <cell r="J185">
            <v>22</v>
          </cell>
        </row>
        <row r="186">
          <cell r="B186" t="str">
            <v>Мельников Александр</v>
          </cell>
          <cell r="C186" t="str">
            <v>Тринта-Лунево</v>
          </cell>
          <cell r="D186">
            <v>226</v>
          </cell>
          <cell r="E186">
            <v>1999</v>
          </cell>
          <cell r="F186">
            <v>2.5243055555555552E-3</v>
          </cell>
          <cell r="G186">
            <v>5.2118055555555555E-3</v>
          </cell>
          <cell r="H186">
            <v>8.0590277777777778E-3</v>
          </cell>
          <cell r="I186">
            <v>1.0873842592592593E-2</v>
          </cell>
          <cell r="J186">
            <v>21</v>
          </cell>
        </row>
        <row r="187">
          <cell r="B187" t="str">
            <v>Барсуков Александр</v>
          </cell>
          <cell r="C187" t="str">
            <v>Юность Москвы Спарта</v>
          </cell>
          <cell r="D187">
            <v>228</v>
          </cell>
          <cell r="E187">
            <v>2000</v>
          </cell>
          <cell r="F187">
            <v>2.678240740740741E-3</v>
          </cell>
          <cell r="G187">
            <v>5.4629629629629637E-3</v>
          </cell>
          <cell r="H187">
            <v>8.5127314814814805E-3</v>
          </cell>
          <cell r="I187">
            <v>1.179976851851852E-2</v>
          </cell>
          <cell r="J187">
            <v>20</v>
          </cell>
        </row>
        <row r="188">
          <cell r="B188" t="str">
            <v>Харитонов Даниил</v>
          </cell>
          <cell r="C188" t="str">
            <v>СШОРТЫ Тринта</v>
          </cell>
          <cell r="D188">
            <v>232</v>
          </cell>
          <cell r="E188">
            <v>2000</v>
          </cell>
          <cell r="F188">
            <v>2.5659722222222225E-3</v>
          </cell>
          <cell r="G188">
            <v>5.611111111111111E-3</v>
          </cell>
          <cell r="H188">
            <v>8.8738425925925929E-3</v>
          </cell>
          <cell r="I188">
            <v>1.215625E-2</v>
          </cell>
          <cell r="J188">
            <v>19</v>
          </cell>
        </row>
        <row r="192">
          <cell r="B192" t="str">
            <v>Исайченкова Ксения</v>
          </cell>
          <cell r="C192" t="str">
            <v>СШ 93 на Можайке</v>
          </cell>
          <cell r="D192">
            <v>174</v>
          </cell>
          <cell r="E192">
            <v>2000</v>
          </cell>
          <cell r="F192">
            <v>2.5555555555555553E-3</v>
          </cell>
          <cell r="G192">
            <v>5.5694444444444437E-3</v>
          </cell>
          <cell r="H192">
            <v>8.533564814814815E-3</v>
          </cell>
          <cell r="I192">
            <v>33</v>
          </cell>
        </row>
        <row r="193">
          <cell r="B193" t="str">
            <v>Агафонова Ангелина</v>
          </cell>
          <cell r="C193" t="str">
            <v>СШОР 111 ФОК Лотос</v>
          </cell>
          <cell r="D193">
            <v>178</v>
          </cell>
          <cell r="E193">
            <v>2000</v>
          </cell>
          <cell r="F193">
            <v>2.6550925925925926E-3</v>
          </cell>
          <cell r="G193">
            <v>5.6388888888888886E-3</v>
          </cell>
          <cell r="H193">
            <v>8.5416666666666679E-3</v>
          </cell>
          <cell r="I193">
            <v>31</v>
          </cell>
        </row>
        <row r="194">
          <cell r="B194" t="str">
            <v>Перминова Екатерина</v>
          </cell>
          <cell r="C194" t="str">
            <v>СШ 93 на Можайке</v>
          </cell>
          <cell r="D194">
            <v>177</v>
          </cell>
          <cell r="E194">
            <v>2000</v>
          </cell>
          <cell r="F194">
            <v>2.7453703703703702E-3</v>
          </cell>
          <cell r="G194">
            <v>5.7106481481481479E-3</v>
          </cell>
          <cell r="H194">
            <v>8.6180555555555559E-3</v>
          </cell>
          <cell r="I194">
            <v>29</v>
          </cell>
        </row>
        <row r="195">
          <cell r="B195" t="str">
            <v>Зверева Екатерина</v>
          </cell>
          <cell r="C195" t="str">
            <v>СШОР 49 Тринта</v>
          </cell>
          <cell r="D195">
            <v>175</v>
          </cell>
          <cell r="E195">
            <v>2000</v>
          </cell>
          <cell r="F195">
            <v>2.9120370370370372E-3</v>
          </cell>
          <cell r="G195">
            <v>6.0567129629629625E-3</v>
          </cell>
          <cell r="H195">
            <v>9.1747685185185179E-3</v>
          </cell>
          <cell r="I195">
            <v>27</v>
          </cell>
        </row>
        <row r="196">
          <cell r="B196" t="str">
            <v>Шустрова Мария</v>
          </cell>
          <cell r="C196" t="str">
            <v>Зеленоград</v>
          </cell>
          <cell r="D196">
            <v>176</v>
          </cell>
          <cell r="E196">
            <v>2000</v>
          </cell>
          <cell r="F196">
            <v>2.8634259259259255E-3</v>
          </cell>
          <cell r="G196">
            <v>6.1203703703703698E-3</v>
          </cell>
          <cell r="H196">
            <v>9.3402777777777772E-3</v>
          </cell>
          <cell r="I196">
            <v>26</v>
          </cell>
        </row>
        <row r="200">
          <cell r="B200" t="str">
            <v>Чугунова Екатерина</v>
          </cell>
          <cell r="C200" t="str">
            <v>СШОР Подольск</v>
          </cell>
          <cell r="D200">
            <v>194</v>
          </cell>
          <cell r="E200">
            <v>1993</v>
          </cell>
          <cell r="F200">
            <v>2.4375E-3</v>
          </cell>
          <cell r="G200">
            <v>5.1643518518518514E-3</v>
          </cell>
          <cell r="H200">
            <v>8.0023148148148145E-3</v>
          </cell>
          <cell r="I200">
            <v>33</v>
          </cell>
        </row>
        <row r="201">
          <cell r="B201" t="str">
            <v>Баракова Юлия</v>
          </cell>
          <cell r="C201" t="str">
            <v>U SKATE</v>
          </cell>
          <cell r="D201">
            <v>191</v>
          </cell>
          <cell r="E201">
            <v>1985</v>
          </cell>
          <cell r="F201">
            <v>2.4560185185185184E-3</v>
          </cell>
          <cell r="G201">
            <v>5.28587962962963E-3</v>
          </cell>
          <cell r="H201">
            <v>8.0787037037037043E-3</v>
          </cell>
          <cell r="I201" t="str">
            <v>-</v>
          </cell>
        </row>
        <row r="202">
          <cell r="B202" t="str">
            <v>Мишечкина Анастасия</v>
          </cell>
          <cell r="C202" t="str">
            <v>U SKATE</v>
          </cell>
          <cell r="D202">
            <v>193</v>
          </cell>
          <cell r="E202">
            <v>1979</v>
          </cell>
          <cell r="F202">
            <v>2.5046296296296297E-3</v>
          </cell>
          <cell r="G202">
            <v>5.3344907407407403E-3</v>
          </cell>
          <cell r="H202">
            <v>8.1423611111111106E-3</v>
          </cell>
          <cell r="I202" t="str">
            <v>-</v>
          </cell>
        </row>
        <row r="203">
          <cell r="B203" t="str">
            <v>Коновалова Елизаета</v>
          </cell>
          <cell r="C203" t="str">
            <v>РГУФКСМиТ</v>
          </cell>
          <cell r="D203">
            <v>203</v>
          </cell>
          <cell r="E203">
            <v>1996</v>
          </cell>
          <cell r="F203">
            <v>2.646990740740741E-3</v>
          </cell>
          <cell r="G203">
            <v>5.4560185185185189E-3</v>
          </cell>
          <cell r="H203">
            <v>8.2962962962962964E-3</v>
          </cell>
          <cell r="I203">
            <v>31</v>
          </cell>
        </row>
        <row r="204">
          <cell r="B204" t="str">
            <v>Зайцева Инна</v>
          </cell>
          <cell r="C204" t="str">
            <v>лично</v>
          </cell>
          <cell r="D204">
            <v>197</v>
          </cell>
          <cell r="E204">
            <v>1980</v>
          </cell>
          <cell r="F204">
            <v>2.8252314814814811E-3</v>
          </cell>
          <cell r="G204">
            <v>6.0150462962962961E-3</v>
          </cell>
          <cell r="H204">
            <v>9.1724537037037052E-3</v>
          </cell>
          <cell r="I204">
            <v>29</v>
          </cell>
        </row>
        <row r="205">
          <cell r="B205" t="str">
            <v>Ефремова Антонина</v>
          </cell>
          <cell r="D205">
            <v>192</v>
          </cell>
          <cell r="E205">
            <v>1991</v>
          </cell>
          <cell r="F205">
            <v>2.8969907407407412E-3</v>
          </cell>
          <cell r="G205">
            <v>6.1608796296296299E-3</v>
          </cell>
          <cell r="H205">
            <v>9.2708333333333341E-3</v>
          </cell>
          <cell r="I205">
            <v>27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B8" t="str">
            <v>Карамнов Никита</v>
          </cell>
          <cell r="C8" t="str">
            <v>СДЮШОР43</v>
          </cell>
          <cell r="D8">
            <v>7</v>
          </cell>
          <cell r="E8">
            <v>2007</v>
          </cell>
          <cell r="F8">
            <v>8.2337962962962963E-3</v>
          </cell>
          <cell r="G8">
            <v>33</v>
          </cell>
        </row>
        <row r="9">
          <cell r="B9" t="str">
            <v>Дроздов Даниил</v>
          </cell>
          <cell r="C9" t="str">
            <v>Купавинский Лыжный к</v>
          </cell>
          <cell r="D9">
            <v>4</v>
          </cell>
          <cell r="E9">
            <v>2007</v>
          </cell>
          <cell r="F9">
            <v>8.2418981481481492E-3</v>
          </cell>
          <cell r="G9">
            <v>31</v>
          </cell>
        </row>
        <row r="10">
          <cell r="B10" t="str">
            <v>Гончарук Денис</v>
          </cell>
          <cell r="C10" t="str">
            <v>ДЮСШ Краснознаменск</v>
          </cell>
          <cell r="D10">
            <v>2</v>
          </cell>
          <cell r="E10">
            <v>2007</v>
          </cell>
          <cell r="F10">
            <v>8.3969907407407413E-3</v>
          </cell>
          <cell r="G10">
            <v>29</v>
          </cell>
        </row>
        <row r="11">
          <cell r="B11" t="str">
            <v>Дубнов Александр</v>
          </cell>
          <cell r="C11" t="str">
            <v>ДЮСШ Краснознаменск</v>
          </cell>
          <cell r="D11">
            <v>5</v>
          </cell>
          <cell r="E11">
            <v>2008</v>
          </cell>
          <cell r="F11">
            <v>8.4895833333333334E-3</v>
          </cell>
          <cell r="G11">
            <v>27</v>
          </cell>
        </row>
        <row r="12">
          <cell r="B12" t="str">
            <v>Трофименко Никита</v>
          </cell>
          <cell r="C12" t="str">
            <v>ДЮСШ Краснознаменск</v>
          </cell>
          <cell r="D12">
            <v>19</v>
          </cell>
          <cell r="E12">
            <v>2007</v>
          </cell>
          <cell r="F12">
            <v>8.5578703703703702E-3</v>
          </cell>
          <cell r="G12">
            <v>26</v>
          </cell>
        </row>
        <row r="13">
          <cell r="B13" t="str">
            <v>Тетерин Владимир</v>
          </cell>
          <cell r="C13" t="str">
            <v>ДЮСШ Краснознаменск</v>
          </cell>
          <cell r="D13">
            <v>18</v>
          </cell>
          <cell r="E13">
            <v>2007</v>
          </cell>
          <cell r="F13">
            <v>8.6574074074074071E-3</v>
          </cell>
          <cell r="G13">
            <v>25</v>
          </cell>
        </row>
        <row r="14">
          <cell r="B14" t="str">
            <v>Стариков Александр</v>
          </cell>
          <cell r="C14" t="str">
            <v>Альфа-битца</v>
          </cell>
          <cell r="D14">
            <v>16</v>
          </cell>
          <cell r="E14">
            <v>2007</v>
          </cell>
          <cell r="F14">
            <v>8.9895833333333338E-3</v>
          </cell>
          <cell r="G14">
            <v>24</v>
          </cell>
        </row>
        <row r="15">
          <cell r="B15" t="str">
            <v>Гузанов Дмитрий</v>
          </cell>
          <cell r="C15" t="str">
            <v>ЮНЫЙ ЛЫЖНИК</v>
          </cell>
          <cell r="D15">
            <v>3</v>
          </cell>
          <cell r="E15">
            <v>2007</v>
          </cell>
          <cell r="F15">
            <v>9.5381944444444446E-3</v>
          </cell>
          <cell r="G15">
            <v>23</v>
          </cell>
        </row>
        <row r="16">
          <cell r="B16" t="str">
            <v>Семушин Максим</v>
          </cell>
          <cell r="C16" t="str">
            <v>ДЮСШ Краснознаменск</v>
          </cell>
          <cell r="D16">
            <v>13</v>
          </cell>
          <cell r="E16">
            <v>2007</v>
          </cell>
          <cell r="F16">
            <v>9.6238425925925918E-3</v>
          </cell>
          <cell r="G16">
            <v>22</v>
          </cell>
        </row>
        <row r="17">
          <cell r="B17" t="str">
            <v>Хомяков Илья</v>
          </cell>
          <cell r="C17" t="str">
            <v>Самбо 70</v>
          </cell>
          <cell r="D17">
            <v>20</v>
          </cell>
          <cell r="E17">
            <v>2008</v>
          </cell>
          <cell r="F17">
            <v>1.0238425925925927E-2</v>
          </cell>
          <cell r="G17">
            <v>21</v>
          </cell>
        </row>
        <row r="18">
          <cell r="B18" t="str">
            <v>Сущенко Николай</v>
          </cell>
          <cell r="C18" t="str">
            <v>"СШ 93 ""на Можайске</v>
          </cell>
          <cell r="D18">
            <v>17</v>
          </cell>
          <cell r="E18">
            <v>2008</v>
          </cell>
          <cell r="F18">
            <v>1.0918981481481481E-2</v>
          </cell>
          <cell r="G18">
            <v>20</v>
          </cell>
        </row>
        <row r="19">
          <cell r="B19" t="str">
            <v>Сластин Николай</v>
          </cell>
          <cell r="C19" t="str">
            <v>"ЛК ""Лидер"" Домоде</v>
          </cell>
          <cell r="D19">
            <v>14</v>
          </cell>
          <cell r="E19">
            <v>2008</v>
          </cell>
          <cell r="F19">
            <v>1.1090277777777777E-2</v>
          </cell>
          <cell r="G19">
            <v>19</v>
          </cell>
        </row>
        <row r="20">
          <cell r="B20" t="str">
            <v>Лычкин Иван</v>
          </cell>
          <cell r="C20" t="str">
            <v>г.Москва ДЮСШ 93</v>
          </cell>
          <cell r="D20">
            <v>11</v>
          </cell>
          <cell r="E20">
            <v>2008</v>
          </cell>
          <cell r="F20">
            <v>1.1430555555555557E-2</v>
          </cell>
          <cell r="G20">
            <v>18</v>
          </cell>
        </row>
        <row r="21">
          <cell r="B21" t="str">
            <v>Завалов Максим</v>
          </cell>
          <cell r="C21" t="str">
            <v>г.Москва</v>
          </cell>
          <cell r="D21">
            <v>6</v>
          </cell>
          <cell r="E21">
            <v>2007</v>
          </cell>
          <cell r="F21">
            <v>1.2271990740740741E-2</v>
          </cell>
          <cell r="G21">
            <v>17</v>
          </cell>
        </row>
        <row r="22">
          <cell r="B22" t="str">
            <v>Бологов Владимир</v>
          </cell>
          <cell r="C22" t="str">
            <v>Некрасовка</v>
          </cell>
          <cell r="D22">
            <v>1</v>
          </cell>
          <cell r="E22">
            <v>2010</v>
          </cell>
          <cell r="F22">
            <v>1.2843750000000001E-2</v>
          </cell>
          <cell r="G22">
            <v>16</v>
          </cell>
        </row>
        <row r="23">
          <cell r="B23" t="str">
            <v>Яковченко Владимир</v>
          </cell>
          <cell r="C23" t="str">
            <v>ЮНЫЙ ЛЫЖНИК</v>
          </cell>
          <cell r="D23">
            <v>21</v>
          </cell>
          <cell r="E23">
            <v>2009</v>
          </cell>
          <cell r="F23">
            <v>1.2966435185185185E-2</v>
          </cell>
          <cell r="G23">
            <v>15</v>
          </cell>
        </row>
        <row r="24">
          <cell r="B24" t="str">
            <v>Карпенко Александр</v>
          </cell>
          <cell r="C24" t="str">
            <v>Москва</v>
          </cell>
          <cell r="D24">
            <v>9</v>
          </cell>
          <cell r="E24">
            <v>2007</v>
          </cell>
          <cell r="F24">
            <v>1.5179398148148148E-2</v>
          </cell>
          <cell r="G24">
            <v>14</v>
          </cell>
        </row>
        <row r="25">
          <cell r="B25" t="str">
            <v>Карацуба Павел</v>
          </cell>
          <cell r="C25" t="str">
            <v>ЮНЫЙ ЛЫЖНИК</v>
          </cell>
          <cell r="D25">
            <v>8</v>
          </cell>
          <cell r="E25">
            <v>2009</v>
          </cell>
          <cell r="F25">
            <v>1.7473379629629627E-2</v>
          </cell>
          <cell r="G25">
            <v>13</v>
          </cell>
        </row>
        <row r="29">
          <cell r="B29" t="str">
            <v>Ручейкова Виктория</v>
          </cell>
          <cell r="C29" t="str">
            <v>U SKATE, Москва</v>
          </cell>
          <cell r="D29">
            <v>29</v>
          </cell>
          <cell r="E29">
            <v>2007</v>
          </cell>
          <cell r="F29">
            <v>8.3796296296296292E-3</v>
          </cell>
          <cell r="G29" t="str">
            <v>-</v>
          </cell>
        </row>
        <row r="30">
          <cell r="B30" t="str">
            <v>Широкова Александра</v>
          </cell>
          <cell r="C30" t="str">
            <v>Москва, лично</v>
          </cell>
          <cell r="D30">
            <v>34</v>
          </cell>
          <cell r="E30">
            <v>2007</v>
          </cell>
          <cell r="F30">
            <v>8.400462962962962E-3</v>
          </cell>
          <cell r="G30">
            <v>33</v>
          </cell>
        </row>
        <row r="31">
          <cell r="B31" t="str">
            <v>Легкова Василиса</v>
          </cell>
          <cell r="C31" t="str">
            <v>ЮМ Спартак</v>
          </cell>
          <cell r="D31">
            <v>25</v>
          </cell>
          <cell r="E31">
            <v>2007</v>
          </cell>
          <cell r="F31">
            <v>8.4108796296296293E-3</v>
          </cell>
          <cell r="G31">
            <v>31</v>
          </cell>
        </row>
        <row r="32">
          <cell r="B32" t="str">
            <v>Ларионова Елизавета</v>
          </cell>
          <cell r="C32" t="str">
            <v>ДЮСШ Краснознаменск</v>
          </cell>
          <cell r="D32">
            <v>24</v>
          </cell>
          <cell r="E32">
            <v>2007</v>
          </cell>
          <cell r="F32">
            <v>8.4606481481481494E-3</v>
          </cell>
          <cell r="G32">
            <v>29</v>
          </cell>
        </row>
        <row r="33">
          <cell r="B33" t="str">
            <v>Тихомирова Ариадна</v>
          </cell>
          <cell r="C33" t="str">
            <v>СШ по ЗВС Химки</v>
          </cell>
          <cell r="D33">
            <v>32</v>
          </cell>
          <cell r="E33">
            <v>2007</v>
          </cell>
          <cell r="F33">
            <v>9.1585648148148138E-3</v>
          </cell>
          <cell r="G33">
            <v>27</v>
          </cell>
        </row>
        <row r="34">
          <cell r="B34" t="str">
            <v>Крюк Алена</v>
          </cell>
          <cell r="C34" t="str">
            <v>Юность Москвы Спарта</v>
          </cell>
          <cell r="D34">
            <v>23</v>
          </cell>
          <cell r="E34">
            <v>2008</v>
          </cell>
          <cell r="F34">
            <v>9.6458333333333344E-3</v>
          </cell>
          <cell r="G34">
            <v>26</v>
          </cell>
        </row>
        <row r="35">
          <cell r="B35" t="str">
            <v>Тютина Варвара</v>
          </cell>
          <cell r="C35" t="str">
            <v>Трудовые резервы</v>
          </cell>
          <cell r="D35">
            <v>33</v>
          </cell>
          <cell r="E35">
            <v>2009</v>
          </cell>
          <cell r="F35">
            <v>1.0640046296296295E-2</v>
          </cell>
          <cell r="G35">
            <v>25</v>
          </cell>
        </row>
        <row r="36">
          <cell r="B36" t="str">
            <v>Кравченко Таисия</v>
          </cell>
          <cell r="C36" t="str">
            <v>Трудовые резервы / М</v>
          </cell>
          <cell r="D36">
            <v>22</v>
          </cell>
          <cell r="E36">
            <v>2007</v>
          </cell>
          <cell r="F36">
            <v>1.0641203703703703E-2</v>
          </cell>
          <cell r="G36">
            <v>24</v>
          </cell>
        </row>
        <row r="37">
          <cell r="B37" t="str">
            <v>Ладыгина Ксения</v>
          </cell>
          <cell r="C37" t="str">
            <v>лично</v>
          </cell>
          <cell r="D37">
            <v>37</v>
          </cell>
          <cell r="E37">
            <v>2008</v>
          </cell>
          <cell r="F37">
            <v>1.0915509259259258E-2</v>
          </cell>
          <cell r="G37">
            <v>23</v>
          </cell>
        </row>
        <row r="38">
          <cell r="B38" t="str">
            <v>Мухаметова Алина</v>
          </cell>
          <cell r="C38" t="str">
            <v>Трудовые резервы</v>
          </cell>
          <cell r="D38">
            <v>27</v>
          </cell>
          <cell r="E38">
            <v>2008</v>
          </cell>
          <cell r="F38">
            <v>1.0923611111111111E-2</v>
          </cell>
          <cell r="G38">
            <v>22</v>
          </cell>
        </row>
        <row r="39">
          <cell r="B39" t="str">
            <v>Мурзакова Анастасия</v>
          </cell>
          <cell r="C39" t="str">
            <v>ДЮСШ Кольчугино</v>
          </cell>
          <cell r="D39">
            <v>26</v>
          </cell>
          <cell r="E39">
            <v>2009</v>
          </cell>
          <cell r="F39">
            <v>1.1101851851851851E-2</v>
          </cell>
          <cell r="G39">
            <v>21</v>
          </cell>
        </row>
        <row r="40">
          <cell r="B40" t="str">
            <v>Ручейкова Маргарита</v>
          </cell>
          <cell r="C40" t="str">
            <v>U SKATE, Москва</v>
          </cell>
          <cell r="D40">
            <v>30</v>
          </cell>
          <cell r="E40">
            <v>2009</v>
          </cell>
          <cell r="F40">
            <v>1.1119212962962963E-2</v>
          </cell>
          <cell r="G40" t="str">
            <v>-</v>
          </cell>
        </row>
        <row r="41">
          <cell r="B41" t="str">
            <v>Рогачкова Анна</v>
          </cell>
          <cell r="C41" t="str">
            <v>Самбо 70</v>
          </cell>
          <cell r="D41">
            <v>28</v>
          </cell>
          <cell r="E41">
            <v>2007</v>
          </cell>
          <cell r="F41">
            <v>1.1302083333333332E-2</v>
          </cell>
          <cell r="G41">
            <v>20</v>
          </cell>
        </row>
        <row r="42">
          <cell r="B42" t="str">
            <v>Титкова Ульяна</v>
          </cell>
          <cell r="C42" t="str">
            <v>Самбо-70</v>
          </cell>
          <cell r="D42">
            <v>31</v>
          </cell>
          <cell r="E42">
            <v>2007</v>
          </cell>
          <cell r="F42">
            <v>1.1313657407407409E-2</v>
          </cell>
          <cell r="G42">
            <v>19</v>
          </cell>
        </row>
        <row r="43">
          <cell r="B43" t="str">
            <v>Яковченко Елена</v>
          </cell>
          <cell r="C43" t="str">
            <v>ЮНЫЙ ЛЫЖНИК</v>
          </cell>
          <cell r="D43">
            <v>35</v>
          </cell>
          <cell r="E43">
            <v>2007</v>
          </cell>
          <cell r="F43">
            <v>1.4163194444444444E-2</v>
          </cell>
          <cell r="G43">
            <v>18</v>
          </cell>
        </row>
        <row r="47">
          <cell r="B47" t="str">
            <v>Мамичев Вячеслав</v>
          </cell>
          <cell r="C47" t="str">
            <v>ДЮСШ Краснознаменск</v>
          </cell>
          <cell r="D47">
            <v>71</v>
          </cell>
          <cell r="E47">
            <v>2005</v>
          </cell>
          <cell r="F47">
            <v>7.6678240740740734E-3</v>
          </cell>
          <cell r="G47">
            <v>33</v>
          </cell>
        </row>
        <row r="48">
          <cell r="B48" t="str">
            <v>Зейналов Натик</v>
          </cell>
          <cell r="C48" t="str">
            <v>самбо 70</v>
          </cell>
          <cell r="D48">
            <v>64</v>
          </cell>
          <cell r="E48">
            <v>2005</v>
          </cell>
          <cell r="F48">
            <v>7.8055555555555552E-3</v>
          </cell>
          <cell r="G48">
            <v>31</v>
          </cell>
        </row>
        <row r="49">
          <cell r="B49" t="str">
            <v>Ефанов Иван</v>
          </cell>
          <cell r="C49" t="str">
            <v>ЮМ Спартак</v>
          </cell>
          <cell r="D49">
            <v>60</v>
          </cell>
          <cell r="E49">
            <v>2005</v>
          </cell>
          <cell r="F49">
            <v>7.8148148148148144E-3</v>
          </cell>
          <cell r="G49">
            <v>29</v>
          </cell>
        </row>
        <row r="50">
          <cell r="B50" t="str">
            <v>Железнов Тимофей</v>
          </cell>
          <cell r="C50" t="str">
            <v>МГФСО-ЛУНЁВО</v>
          </cell>
          <cell r="D50">
            <v>61</v>
          </cell>
          <cell r="E50">
            <v>2005</v>
          </cell>
          <cell r="F50">
            <v>7.8865740740740754E-3</v>
          </cell>
          <cell r="G50">
            <v>27</v>
          </cell>
        </row>
        <row r="51">
          <cell r="B51" t="str">
            <v>Батуев Арсений</v>
          </cell>
          <cell r="C51" t="str">
            <v>ЦСКА, г. Одинцово</v>
          </cell>
          <cell r="D51">
            <v>53</v>
          </cell>
          <cell r="E51">
            <v>2005</v>
          </cell>
          <cell r="F51">
            <v>7.8981481481481489E-3</v>
          </cell>
          <cell r="G51">
            <v>26</v>
          </cell>
        </row>
        <row r="52">
          <cell r="B52" t="str">
            <v>Сонин Михаил</v>
          </cell>
          <cell r="C52" t="str">
            <v>ДЮСШ Краснознаменск</v>
          </cell>
          <cell r="D52">
            <v>79</v>
          </cell>
          <cell r="E52">
            <v>2006</v>
          </cell>
          <cell r="F52">
            <v>7.9317129629629633E-3</v>
          </cell>
          <cell r="G52">
            <v>25</v>
          </cell>
        </row>
        <row r="53">
          <cell r="B53" t="str">
            <v>Федорченко Фёдор</v>
          </cell>
          <cell r="C53" t="str">
            <v>ЮНЫЙ ЛЫЖНИК</v>
          </cell>
          <cell r="D53">
            <v>80</v>
          </cell>
          <cell r="E53">
            <v>2006</v>
          </cell>
          <cell r="F53">
            <v>7.9421296296296306E-3</v>
          </cell>
          <cell r="G53">
            <v>24</v>
          </cell>
        </row>
        <row r="54">
          <cell r="B54" t="str">
            <v>Извольский Константин</v>
          </cell>
          <cell r="C54" t="str">
            <v>Москва</v>
          </cell>
          <cell r="D54">
            <v>68</v>
          </cell>
          <cell r="E54">
            <v>2005</v>
          </cell>
          <cell r="F54">
            <v>7.9490740740740754E-3</v>
          </cell>
          <cell r="G54">
            <v>23</v>
          </cell>
        </row>
        <row r="55">
          <cell r="B55" t="str">
            <v>Чирин Дмитрий</v>
          </cell>
          <cell r="C55" t="str">
            <v>Самбо 70</v>
          </cell>
          <cell r="D55">
            <v>81</v>
          </cell>
          <cell r="E55">
            <v>2005</v>
          </cell>
          <cell r="F55">
            <v>7.9629629629629634E-3</v>
          </cell>
          <cell r="G55">
            <v>22</v>
          </cell>
        </row>
        <row r="56">
          <cell r="B56" t="str">
            <v>Рыбин Артём</v>
          </cell>
          <cell r="C56" t="str">
            <v>МГФСО-ЛУНЁВО</v>
          </cell>
          <cell r="D56">
            <v>78</v>
          </cell>
          <cell r="E56">
            <v>2005</v>
          </cell>
          <cell r="F56">
            <v>8.1898148148148147E-3</v>
          </cell>
          <cell r="G56">
            <v>21</v>
          </cell>
        </row>
        <row r="57">
          <cell r="B57" t="str">
            <v>Пискунов Артём</v>
          </cell>
          <cell r="C57" t="str">
            <v>СШОР 111 Зеленоград</v>
          </cell>
          <cell r="D57">
            <v>75</v>
          </cell>
          <cell r="E57">
            <v>2005</v>
          </cell>
          <cell r="F57">
            <v>8.3009259259259251E-3</v>
          </cell>
          <cell r="G57">
            <v>20</v>
          </cell>
        </row>
        <row r="58">
          <cell r="B58" t="str">
            <v>Забродин Кирилл</v>
          </cell>
          <cell r="C58" t="str">
            <v>ДЮСШ Кольчугино</v>
          </cell>
          <cell r="D58">
            <v>62</v>
          </cell>
          <cell r="E58">
            <v>2006</v>
          </cell>
          <cell r="F58">
            <v>8.3032407407407412E-3</v>
          </cell>
          <cell r="G58">
            <v>19</v>
          </cell>
        </row>
        <row r="59">
          <cell r="B59" t="str">
            <v>Котлов Константин</v>
          </cell>
          <cell r="C59" t="str">
            <v>СШ 93 на Можайке</v>
          </cell>
          <cell r="D59">
            <v>69</v>
          </cell>
          <cell r="E59">
            <v>2005</v>
          </cell>
          <cell r="F59">
            <v>8.3402777777777781E-3</v>
          </cell>
          <cell r="G59">
            <v>18</v>
          </cell>
        </row>
        <row r="60">
          <cell r="B60" t="str">
            <v>Зимин Данила</v>
          </cell>
          <cell r="C60" t="str">
            <v>СШОР111-ФОК Лотос Бо</v>
          </cell>
          <cell r="D60">
            <v>65</v>
          </cell>
          <cell r="E60">
            <v>2005</v>
          </cell>
          <cell r="F60">
            <v>8.3576388888888884E-3</v>
          </cell>
          <cell r="G60">
            <v>17</v>
          </cell>
        </row>
        <row r="61">
          <cell r="B61" t="str">
            <v>Гребенщиков Иван</v>
          </cell>
          <cell r="C61" t="str">
            <v>Самбо 70</v>
          </cell>
          <cell r="D61">
            <v>58</v>
          </cell>
          <cell r="E61">
            <v>2006</v>
          </cell>
          <cell r="F61">
            <v>8.4189814814814804E-3</v>
          </cell>
          <cell r="G61">
            <v>16</v>
          </cell>
        </row>
        <row r="62">
          <cell r="B62" t="str">
            <v>Валуев Александр</v>
          </cell>
          <cell r="C62" t="str">
            <v>Самбо-70</v>
          </cell>
          <cell r="D62">
            <v>54</v>
          </cell>
          <cell r="E62">
            <v>2005</v>
          </cell>
          <cell r="F62">
            <v>8.4791666666666678E-3</v>
          </cell>
          <cell r="G62">
            <v>15</v>
          </cell>
        </row>
        <row r="63">
          <cell r="B63" t="str">
            <v>Заводнов Артём</v>
          </cell>
          <cell r="C63" t="str">
            <v>ЮНЫЙ ЛЫЖНИК</v>
          </cell>
          <cell r="D63">
            <v>63</v>
          </cell>
          <cell r="E63">
            <v>2006</v>
          </cell>
          <cell r="F63">
            <v>8.5034722222222213E-3</v>
          </cell>
          <cell r="G63">
            <v>14</v>
          </cell>
        </row>
        <row r="64">
          <cell r="B64" t="str">
            <v>Гордеев Николай</v>
          </cell>
          <cell r="C64" t="str">
            <v>Видное Олимп</v>
          </cell>
          <cell r="D64">
            <v>57</v>
          </cell>
          <cell r="E64">
            <v>2005</v>
          </cell>
          <cell r="F64">
            <v>8.5381944444444437E-3</v>
          </cell>
          <cell r="G64">
            <v>13</v>
          </cell>
        </row>
        <row r="65">
          <cell r="B65" t="str">
            <v>Золкин Сергей</v>
          </cell>
          <cell r="C65" t="str">
            <v>МГФСО-ЛУНЁВО</v>
          </cell>
          <cell r="D65">
            <v>66</v>
          </cell>
          <cell r="E65">
            <v>2006</v>
          </cell>
          <cell r="F65">
            <v>8.9652777777777786E-3</v>
          </cell>
          <cell r="G65">
            <v>12</v>
          </cell>
        </row>
        <row r="66">
          <cell r="B66" t="str">
            <v>Абубакиров Максим</v>
          </cell>
          <cell r="C66" t="str">
            <v>Балакирево</v>
          </cell>
          <cell r="D66">
            <v>51</v>
          </cell>
          <cell r="E66">
            <v>2005</v>
          </cell>
          <cell r="F66">
            <v>9.3032407407407404E-3</v>
          </cell>
          <cell r="G66">
            <v>11</v>
          </cell>
        </row>
        <row r="67">
          <cell r="B67" t="str">
            <v>Новосёлов Денис</v>
          </cell>
          <cell r="C67" t="str">
            <v>ЮНЫЙ ЛЫЖНИК</v>
          </cell>
          <cell r="D67">
            <v>73</v>
          </cell>
          <cell r="E67">
            <v>2006</v>
          </cell>
          <cell r="F67">
            <v>9.5624999999999998E-3</v>
          </cell>
          <cell r="G67">
            <v>10</v>
          </cell>
        </row>
        <row r="68">
          <cell r="B68" t="str">
            <v>Гаврилов Лев</v>
          </cell>
          <cell r="C68" t="str">
            <v>Трудовые резервы, Мо</v>
          </cell>
          <cell r="D68">
            <v>56</v>
          </cell>
          <cell r="E68">
            <v>2006</v>
          </cell>
          <cell r="F68">
            <v>1.0003472222222221E-2</v>
          </cell>
          <cell r="G68">
            <v>9</v>
          </cell>
        </row>
        <row r="69">
          <cell r="B69" t="str">
            <v>Янкавцев Кирилл</v>
          </cell>
          <cell r="C69" t="str">
            <v>Трудовые резервы</v>
          </cell>
          <cell r="D69">
            <v>83</v>
          </cell>
          <cell r="E69">
            <v>2006</v>
          </cell>
          <cell r="F69">
            <v>1.0506944444444445E-2</v>
          </cell>
          <cell r="G69">
            <v>8</v>
          </cell>
        </row>
        <row r="70">
          <cell r="B70" t="str">
            <v>Елисеенко Александр</v>
          </cell>
          <cell r="C70" t="str">
            <v>Трудовые резервы/Мос</v>
          </cell>
          <cell r="D70">
            <v>59</v>
          </cell>
          <cell r="E70">
            <v>2006</v>
          </cell>
          <cell r="F70">
            <v>1.0664351851851854E-2</v>
          </cell>
          <cell r="G70">
            <v>7</v>
          </cell>
        </row>
        <row r="71">
          <cell r="B71" t="str">
            <v>Аввакумов Ярослав</v>
          </cell>
          <cell r="C71" t="str">
            <v>"СШ №93 ""На Можайке</v>
          </cell>
          <cell r="D71">
            <v>52</v>
          </cell>
          <cell r="E71">
            <v>2006</v>
          </cell>
          <cell r="F71">
            <v>1.2693287037037036E-2</v>
          </cell>
          <cell r="G71">
            <v>6</v>
          </cell>
        </row>
        <row r="72">
          <cell r="B72" t="str">
            <v>Мальцев Александр</v>
          </cell>
          <cell r="C72" t="str">
            <v>СШОР Лыткарино</v>
          </cell>
          <cell r="D72">
            <v>70</v>
          </cell>
          <cell r="E72">
            <v>2006</v>
          </cell>
          <cell r="F72">
            <v>1.4282407407407409E-2</v>
          </cell>
          <cell r="G72">
            <v>5</v>
          </cell>
        </row>
        <row r="76">
          <cell r="B76" t="str">
            <v>Миронова Екатерина</v>
          </cell>
          <cell r="C76" t="str">
            <v>ДЮСШ Кольчугино</v>
          </cell>
          <cell r="D76">
            <v>93</v>
          </cell>
          <cell r="E76">
            <v>2005</v>
          </cell>
          <cell r="F76">
            <v>7.888888888888888E-3</v>
          </cell>
          <cell r="G76">
            <v>33</v>
          </cell>
        </row>
        <row r="77">
          <cell r="B77" t="str">
            <v>Котова Мария</v>
          </cell>
          <cell r="C77" t="str">
            <v>ДЮСШ КРАСНОЗНАМЕНСК</v>
          </cell>
          <cell r="D77">
            <v>90</v>
          </cell>
          <cell r="E77">
            <v>2006</v>
          </cell>
          <cell r="F77">
            <v>7.8935185185185185E-3</v>
          </cell>
          <cell r="G77">
            <v>31</v>
          </cell>
        </row>
        <row r="78">
          <cell r="B78" t="str">
            <v>Заночуева Мария</v>
          </cell>
          <cell r="C78" t="str">
            <v>ЮНЫЙ ЛЫЖНИК</v>
          </cell>
          <cell r="D78">
            <v>88</v>
          </cell>
          <cell r="E78">
            <v>2005</v>
          </cell>
          <cell r="F78">
            <v>8.0185185185185186E-3</v>
          </cell>
          <cell r="G78">
            <v>29</v>
          </cell>
        </row>
        <row r="79">
          <cell r="B79" t="str">
            <v>Барабаш Мария</v>
          </cell>
          <cell r="C79" t="str">
            <v>Самбо-70/Москва</v>
          </cell>
          <cell r="D79">
            <v>84</v>
          </cell>
          <cell r="E79">
            <v>2005</v>
          </cell>
          <cell r="F79">
            <v>8.1921296296296308E-3</v>
          </cell>
          <cell r="G79">
            <v>27</v>
          </cell>
        </row>
        <row r="80">
          <cell r="B80" t="str">
            <v>Дорожкина Елизавета</v>
          </cell>
          <cell r="C80" t="str">
            <v>Юность Москвы Спарта</v>
          </cell>
          <cell r="D80">
            <v>87</v>
          </cell>
          <cell r="E80">
            <v>2005</v>
          </cell>
          <cell r="F80">
            <v>8.4861111111111127E-3</v>
          </cell>
          <cell r="G80">
            <v>26</v>
          </cell>
        </row>
        <row r="81">
          <cell r="B81" t="str">
            <v>Малышева Ксения</v>
          </cell>
          <cell r="C81" t="str">
            <v>Пересвет</v>
          </cell>
          <cell r="D81">
            <v>92</v>
          </cell>
          <cell r="E81">
            <v>2006</v>
          </cell>
          <cell r="F81">
            <v>8.533564814814815E-3</v>
          </cell>
          <cell r="G81">
            <v>25</v>
          </cell>
        </row>
        <row r="82">
          <cell r="B82" t="str">
            <v>Свинцова Александра</v>
          </cell>
          <cell r="C82" t="str">
            <v>СШОР 111 Зеленоград</v>
          </cell>
          <cell r="D82">
            <v>94</v>
          </cell>
          <cell r="E82">
            <v>2006</v>
          </cell>
          <cell r="F82">
            <v>8.5844907407407415E-3</v>
          </cell>
          <cell r="G82">
            <v>24</v>
          </cell>
        </row>
        <row r="83">
          <cell r="B83" t="str">
            <v>Крупенина Екатерина</v>
          </cell>
          <cell r="C83" t="str">
            <v>Самбо-70</v>
          </cell>
          <cell r="D83">
            <v>91</v>
          </cell>
          <cell r="E83">
            <v>2006</v>
          </cell>
          <cell r="F83">
            <v>8.5891203703703702E-3</v>
          </cell>
          <cell r="G83">
            <v>23</v>
          </cell>
        </row>
        <row r="84">
          <cell r="B84" t="str">
            <v>Баскакова Яна</v>
          </cell>
          <cell r="C84" t="str">
            <v>Трудовые резервы</v>
          </cell>
          <cell r="D84">
            <v>85</v>
          </cell>
          <cell r="E84">
            <v>2006</v>
          </cell>
          <cell r="F84">
            <v>9.6203703703703711E-3</v>
          </cell>
          <cell r="G84">
            <v>22</v>
          </cell>
        </row>
        <row r="85">
          <cell r="B85" t="str">
            <v>Скуратова Екатерина</v>
          </cell>
          <cell r="C85" t="str">
            <v>СШОР 111/Зеленоград</v>
          </cell>
          <cell r="D85">
            <v>95</v>
          </cell>
          <cell r="E85">
            <v>2006</v>
          </cell>
          <cell r="F85">
            <v>9.7106481481481471E-3</v>
          </cell>
          <cell r="G85">
            <v>21</v>
          </cell>
        </row>
        <row r="86">
          <cell r="B86" t="str">
            <v>Чеглакова Анастасия</v>
          </cell>
          <cell r="C86" t="str">
            <v>СШОР 111 Зеленоград</v>
          </cell>
          <cell r="D86">
            <v>99</v>
          </cell>
          <cell r="E86">
            <v>2005</v>
          </cell>
          <cell r="F86">
            <v>1.002662037037037E-2</v>
          </cell>
          <cell r="G86">
            <v>20</v>
          </cell>
        </row>
        <row r="87">
          <cell r="B87" t="str">
            <v>Применко Мария</v>
          </cell>
          <cell r="C87" t="str">
            <v>Самбо-70</v>
          </cell>
          <cell r="D87">
            <v>204</v>
          </cell>
          <cell r="E87">
            <v>2005</v>
          </cell>
          <cell r="F87">
            <v>1.0143518518518519E-2</v>
          </cell>
          <cell r="G87">
            <v>19</v>
          </cell>
        </row>
        <row r="88">
          <cell r="B88" t="str">
            <v>Хорольская Лада</v>
          </cell>
          <cell r="C88" t="str">
            <v>Трудовые резервы</v>
          </cell>
          <cell r="D88">
            <v>98</v>
          </cell>
          <cell r="E88">
            <v>2006</v>
          </cell>
          <cell r="F88">
            <v>1.0186342592592592E-2</v>
          </cell>
          <cell r="G88">
            <v>18</v>
          </cell>
        </row>
        <row r="89">
          <cell r="B89" t="str">
            <v>Титкова Полина</v>
          </cell>
          <cell r="C89" t="str">
            <v>Самбо-70</v>
          </cell>
          <cell r="D89">
            <v>97</v>
          </cell>
          <cell r="E89">
            <v>2005</v>
          </cell>
          <cell r="F89">
            <v>1.2373842592592594E-2</v>
          </cell>
          <cell r="G89">
            <v>17</v>
          </cell>
        </row>
        <row r="93">
          <cell r="B93" t="str">
            <v>Ломтева Анастасия</v>
          </cell>
          <cell r="C93" t="str">
            <v>"СШОР 49 ""Тринта"""</v>
          </cell>
          <cell r="D93">
            <v>108</v>
          </cell>
          <cell r="E93">
            <v>2001</v>
          </cell>
          <cell r="F93">
            <v>6.9733796296296289E-3</v>
          </cell>
          <cell r="G93">
            <v>33</v>
          </cell>
        </row>
        <row r="94">
          <cell r="B94" t="str">
            <v>Петрова Анастасия</v>
          </cell>
          <cell r="C94" t="str">
            <v>Сшор-111/Москва</v>
          </cell>
          <cell r="D94">
            <v>110</v>
          </cell>
          <cell r="E94">
            <v>2001</v>
          </cell>
          <cell r="F94">
            <v>7.0625000000000002E-3</v>
          </cell>
          <cell r="G94">
            <v>31</v>
          </cell>
        </row>
        <row r="95">
          <cell r="B95" t="str">
            <v>Жаббарова Валерия</v>
          </cell>
          <cell r="C95" t="str">
            <v>КДЮСШ Пушкино</v>
          </cell>
          <cell r="D95">
            <v>105</v>
          </cell>
          <cell r="E95">
            <v>2002</v>
          </cell>
          <cell r="F95">
            <v>7.3194444444444444E-3</v>
          </cell>
          <cell r="G95">
            <v>29</v>
          </cell>
        </row>
        <row r="96">
          <cell r="B96" t="str">
            <v>Капитонова Анна</v>
          </cell>
          <cell r="C96" t="str">
            <v>КДЮСШ Пушкино</v>
          </cell>
          <cell r="D96">
            <v>106</v>
          </cell>
          <cell r="E96">
            <v>2001</v>
          </cell>
          <cell r="F96">
            <v>7.386574074074074E-3</v>
          </cell>
          <cell r="G96">
            <v>27</v>
          </cell>
        </row>
        <row r="97">
          <cell r="B97" t="str">
            <v>Бондарева Анастасия</v>
          </cell>
          <cell r="C97" t="str">
            <v>СШОР 111 ФОК Лотос</v>
          </cell>
          <cell r="D97">
            <v>102</v>
          </cell>
          <cell r="E97">
            <v>2002</v>
          </cell>
          <cell r="F97">
            <v>7.393518518518518E-3</v>
          </cell>
          <cell r="G97">
            <v>26</v>
          </cell>
        </row>
        <row r="98">
          <cell r="B98" t="str">
            <v>Евдокимова Дарья</v>
          </cell>
          <cell r="C98" t="str">
            <v>СШОР 111</v>
          </cell>
          <cell r="D98">
            <v>103</v>
          </cell>
          <cell r="E98">
            <v>2001</v>
          </cell>
          <cell r="F98">
            <v>7.5844907407407415E-3</v>
          </cell>
          <cell r="G98">
            <v>25</v>
          </cell>
        </row>
        <row r="99">
          <cell r="B99" t="str">
            <v>Емельянова Вероника</v>
          </cell>
          <cell r="C99" t="str">
            <v>СШОР111</v>
          </cell>
          <cell r="D99">
            <v>104</v>
          </cell>
          <cell r="E99">
            <v>2001</v>
          </cell>
          <cell r="F99">
            <v>8.1111111111111106E-3</v>
          </cell>
          <cell r="G99">
            <v>24</v>
          </cell>
        </row>
        <row r="100">
          <cell r="B100" t="str">
            <v>Левичева Анастасия</v>
          </cell>
          <cell r="C100" t="str">
            <v>Зеленоград</v>
          </cell>
          <cell r="D100">
            <v>107</v>
          </cell>
          <cell r="E100">
            <v>2002</v>
          </cell>
          <cell r="F100">
            <v>9.4143518518518526E-3</v>
          </cell>
          <cell r="G100">
            <v>23</v>
          </cell>
        </row>
        <row r="101">
          <cell r="B101" t="str">
            <v>Бологова Наталья</v>
          </cell>
          <cell r="C101" t="str">
            <v>Некрасовка</v>
          </cell>
          <cell r="D101">
            <v>101</v>
          </cell>
          <cell r="E101">
            <v>2002</v>
          </cell>
          <cell r="F101">
            <v>1.2574074074074073E-2</v>
          </cell>
          <cell r="G101">
            <v>22</v>
          </cell>
        </row>
        <row r="105">
          <cell r="B105" t="str">
            <v>Карамышева Надежда</v>
          </cell>
          <cell r="C105" t="str">
            <v>Школа 2045/ СШОР 111</v>
          </cell>
          <cell r="D105">
            <v>114</v>
          </cell>
          <cell r="E105">
            <v>2003</v>
          </cell>
          <cell r="F105">
            <v>7.3055555555555547E-3</v>
          </cell>
          <cell r="G105">
            <v>33</v>
          </cell>
        </row>
        <row r="106">
          <cell r="B106" t="str">
            <v>Елисеева Екатерина</v>
          </cell>
          <cell r="C106" t="str">
            <v>Москва Самбо-70</v>
          </cell>
          <cell r="D106">
            <v>113</v>
          </cell>
          <cell r="E106">
            <v>2004</v>
          </cell>
          <cell r="F106">
            <v>7.751157407407408E-3</v>
          </cell>
          <cell r="G106">
            <v>31</v>
          </cell>
        </row>
        <row r="107">
          <cell r="B107" t="str">
            <v>Самойлова Анастасия</v>
          </cell>
          <cell r="C107" t="str">
            <v>СШОР 111</v>
          </cell>
          <cell r="D107">
            <v>123</v>
          </cell>
          <cell r="E107">
            <v>2003</v>
          </cell>
          <cell r="F107">
            <v>7.9537037037037042E-3</v>
          </cell>
          <cell r="G107">
            <v>29</v>
          </cell>
        </row>
        <row r="108">
          <cell r="B108" t="str">
            <v>Тютюнова Александра</v>
          </cell>
          <cell r="C108" t="str">
            <v>Школа 2045/ СШОР 111</v>
          </cell>
          <cell r="D108">
            <v>125</v>
          </cell>
          <cell r="E108">
            <v>2003</v>
          </cell>
          <cell r="F108">
            <v>8.0266203703703697E-3</v>
          </cell>
          <cell r="G108">
            <v>27</v>
          </cell>
        </row>
        <row r="109">
          <cell r="B109" t="str">
            <v>Ремзина Мария</v>
          </cell>
          <cell r="C109" t="str">
            <v>Тринта-Лунево</v>
          </cell>
          <cell r="D109">
            <v>122</v>
          </cell>
          <cell r="E109">
            <v>2004</v>
          </cell>
          <cell r="F109">
            <v>8.1249999999999985E-3</v>
          </cell>
          <cell r="G109">
            <v>26</v>
          </cell>
        </row>
        <row r="110">
          <cell r="B110" t="str">
            <v>Никишова Екатерина</v>
          </cell>
          <cell r="C110" t="str">
            <v>СДЮШОР N 111</v>
          </cell>
          <cell r="D110">
            <v>120</v>
          </cell>
          <cell r="E110">
            <v>2003</v>
          </cell>
          <cell r="F110">
            <v>8.2384259259259251E-3</v>
          </cell>
          <cell r="G110">
            <v>25</v>
          </cell>
        </row>
        <row r="111">
          <cell r="B111" t="str">
            <v>Лифенко Полина</v>
          </cell>
          <cell r="C111" t="str">
            <v>СДЮШОР 111</v>
          </cell>
          <cell r="D111">
            <v>117</v>
          </cell>
          <cell r="E111">
            <v>2003</v>
          </cell>
          <cell r="F111">
            <v>8.246527777777778E-3</v>
          </cell>
          <cell r="G111">
            <v>24</v>
          </cell>
        </row>
        <row r="112">
          <cell r="B112" t="str">
            <v>Минаева Ирина</v>
          </cell>
          <cell r="C112" t="str">
            <v>Тринта-Лунево</v>
          </cell>
          <cell r="D112">
            <v>119</v>
          </cell>
          <cell r="E112">
            <v>2003</v>
          </cell>
          <cell r="F112">
            <v>8.5706018518518518E-3</v>
          </cell>
          <cell r="G112">
            <v>23</v>
          </cell>
        </row>
        <row r="113">
          <cell r="B113" t="str">
            <v>Мещерякова Екатерина</v>
          </cell>
          <cell r="C113" t="str">
            <v>СШОР 111</v>
          </cell>
          <cell r="D113">
            <v>118</v>
          </cell>
          <cell r="E113">
            <v>2003</v>
          </cell>
          <cell r="F113">
            <v>8.5810185185185191E-3</v>
          </cell>
          <cell r="G113">
            <v>22</v>
          </cell>
        </row>
        <row r="114">
          <cell r="B114" t="str">
            <v>Сенченкова Валентина</v>
          </cell>
          <cell r="C114" t="str">
            <v>Школа 2045, СШ 111</v>
          </cell>
          <cell r="D114">
            <v>124</v>
          </cell>
          <cell r="E114">
            <v>2003</v>
          </cell>
          <cell r="F114">
            <v>9.0659722222222218E-3</v>
          </cell>
          <cell r="G114">
            <v>21</v>
          </cell>
        </row>
        <row r="118">
          <cell r="B118" t="str">
            <v>Ашмаров Данил</v>
          </cell>
          <cell r="C118" t="str">
            <v>Липецк</v>
          </cell>
          <cell r="D118">
            <v>152</v>
          </cell>
          <cell r="E118">
            <v>2003</v>
          </cell>
          <cell r="F118">
            <v>6.9224537037037041E-3</v>
          </cell>
          <cell r="G118">
            <v>1.3787037037037035E-2</v>
          </cell>
          <cell r="H118">
            <v>33</v>
          </cell>
        </row>
        <row r="119">
          <cell r="B119" t="str">
            <v>Легков Александр</v>
          </cell>
          <cell r="C119" t="str">
            <v>ЮМ Спартак</v>
          </cell>
          <cell r="D119">
            <v>176</v>
          </cell>
          <cell r="E119">
            <v>2004</v>
          </cell>
          <cell r="F119">
            <v>6.8726851851851857E-3</v>
          </cell>
          <cell r="G119">
            <v>1.3811342592592592E-2</v>
          </cell>
          <cell r="H119">
            <v>31</v>
          </cell>
        </row>
        <row r="120">
          <cell r="B120" t="str">
            <v>Шабанов Дмитрий</v>
          </cell>
          <cell r="C120" t="str">
            <v>ЮНЫЙ ЛЫЖНИК</v>
          </cell>
          <cell r="D120">
            <v>190</v>
          </cell>
          <cell r="E120">
            <v>2003</v>
          </cell>
          <cell r="F120">
            <v>6.8784722222222225E-3</v>
          </cell>
          <cell r="G120">
            <v>1.3824074074074074E-2</v>
          </cell>
          <cell r="H120">
            <v>29</v>
          </cell>
        </row>
        <row r="121">
          <cell r="B121" t="str">
            <v>Кобзарь Евгений</v>
          </cell>
          <cell r="C121" t="str">
            <v>СШ 93 на Можайке</v>
          </cell>
          <cell r="D121">
            <v>165</v>
          </cell>
          <cell r="E121">
            <v>2003</v>
          </cell>
          <cell r="F121">
            <v>6.875E-3</v>
          </cell>
          <cell r="G121">
            <v>1.383101851851852E-2</v>
          </cell>
          <cell r="H121">
            <v>27</v>
          </cell>
        </row>
        <row r="122">
          <cell r="B122" t="str">
            <v>Коробков Павел</v>
          </cell>
          <cell r="C122" t="str">
            <v>ЮНЫЙ ЛЫЖНИК</v>
          </cell>
          <cell r="D122">
            <v>169</v>
          </cell>
          <cell r="E122">
            <v>2003</v>
          </cell>
          <cell r="F122">
            <v>6.8912037037037041E-3</v>
          </cell>
          <cell r="G122">
            <v>1.3908564814814813E-2</v>
          </cell>
          <cell r="H122">
            <v>26</v>
          </cell>
        </row>
        <row r="123">
          <cell r="B123" t="str">
            <v>Крюк Павел</v>
          </cell>
          <cell r="C123" t="str">
            <v>Юность Москвы Спарта</v>
          </cell>
          <cell r="D123">
            <v>175</v>
          </cell>
          <cell r="E123">
            <v>2003</v>
          </cell>
          <cell r="F123">
            <v>6.9097222222222225E-3</v>
          </cell>
          <cell r="G123">
            <v>1.3981481481481482E-2</v>
          </cell>
          <cell r="H123">
            <v>25</v>
          </cell>
        </row>
        <row r="124">
          <cell r="B124" t="str">
            <v>Сластин Владимир</v>
          </cell>
          <cell r="C124" t="str">
            <v>"ЛК ""Лидер"" Домоде</v>
          </cell>
          <cell r="D124">
            <v>187</v>
          </cell>
          <cell r="E124">
            <v>2003</v>
          </cell>
          <cell r="F124">
            <v>6.9409722222222225E-3</v>
          </cell>
          <cell r="G124">
            <v>1.4322916666666666E-2</v>
          </cell>
          <cell r="H124">
            <v>24</v>
          </cell>
        </row>
        <row r="125">
          <cell r="B125" t="str">
            <v>Кордубайло Михаил</v>
          </cell>
          <cell r="C125" t="str">
            <v>Юность Москвы Спарта</v>
          </cell>
          <cell r="D125">
            <v>166</v>
          </cell>
          <cell r="E125">
            <v>2003</v>
          </cell>
          <cell r="F125">
            <v>6.9571759259259257E-3</v>
          </cell>
          <cell r="G125">
            <v>1.4509259259259262E-2</v>
          </cell>
          <cell r="H125">
            <v>23</v>
          </cell>
        </row>
        <row r="126">
          <cell r="B126" t="str">
            <v>Пасхин Александр</v>
          </cell>
          <cell r="C126" t="str">
            <v>СШОР №111/Москва, Зе</v>
          </cell>
          <cell r="D126">
            <v>183</v>
          </cell>
          <cell r="E126">
            <v>2003</v>
          </cell>
          <cell r="F126">
            <v>6.905092592592592E-3</v>
          </cell>
          <cell r="G126">
            <v>1.4621527777777777E-2</v>
          </cell>
          <cell r="H126">
            <v>22</v>
          </cell>
        </row>
        <row r="127">
          <cell r="B127" t="str">
            <v>Семячкин Матвей</v>
          </cell>
          <cell r="C127" t="str">
            <v>лично</v>
          </cell>
          <cell r="D127">
            <v>186</v>
          </cell>
          <cell r="E127">
            <v>2004</v>
          </cell>
          <cell r="F127">
            <v>7.1134259259259267E-3</v>
          </cell>
          <cell r="G127">
            <v>1.4715277777777779E-2</v>
          </cell>
          <cell r="H127">
            <v>21</v>
          </cell>
        </row>
        <row r="128">
          <cell r="B128" t="str">
            <v>Золкин Иван</v>
          </cell>
          <cell r="C128" t="str">
            <v>МГФСО-ЛУНЁВО</v>
          </cell>
          <cell r="D128">
            <v>161</v>
          </cell>
          <cell r="E128">
            <v>2003</v>
          </cell>
          <cell r="F128">
            <v>7.2743055555555556E-3</v>
          </cell>
          <cell r="G128">
            <v>1.4792824074074075E-2</v>
          </cell>
          <cell r="H128">
            <v>20</v>
          </cell>
        </row>
        <row r="129">
          <cell r="B129" t="str">
            <v>Шаталов Даниил</v>
          </cell>
          <cell r="C129" t="str">
            <v>Тринта-Лунево</v>
          </cell>
          <cell r="D129">
            <v>191</v>
          </cell>
          <cell r="E129">
            <v>2003</v>
          </cell>
          <cell r="F129">
            <v>7.2546296296296308E-3</v>
          </cell>
          <cell r="G129">
            <v>1.4806712962962961E-2</v>
          </cell>
          <cell r="H129">
            <v>19</v>
          </cell>
        </row>
        <row r="130">
          <cell r="B130" t="str">
            <v>Жданов Елисей</v>
          </cell>
          <cell r="C130" t="str">
            <v>СШОР111 , Зеленоград</v>
          </cell>
          <cell r="D130">
            <v>158</v>
          </cell>
          <cell r="E130">
            <v>2003</v>
          </cell>
          <cell r="F130">
            <v>7.2013888888888882E-3</v>
          </cell>
          <cell r="G130">
            <v>1.4868055555555556E-2</v>
          </cell>
          <cell r="H130">
            <v>18</v>
          </cell>
        </row>
        <row r="131">
          <cell r="B131" t="str">
            <v>Королев Роман</v>
          </cell>
          <cell r="C131" t="str">
            <v>СШОР Подольск</v>
          </cell>
          <cell r="D131">
            <v>170</v>
          </cell>
          <cell r="E131">
            <v>2003</v>
          </cell>
          <cell r="F131">
            <v>7.2407407407407394E-3</v>
          </cell>
          <cell r="G131">
            <v>1.5076388888888889E-2</v>
          </cell>
          <cell r="H131">
            <v>17</v>
          </cell>
        </row>
        <row r="132">
          <cell r="B132" t="str">
            <v>Никитенко Георгий</v>
          </cell>
          <cell r="C132" t="str">
            <v>ЮНЫЙ ЛЫЖНИК</v>
          </cell>
          <cell r="D132">
            <v>181</v>
          </cell>
          <cell r="E132">
            <v>2003</v>
          </cell>
          <cell r="F132">
            <v>7.3217592592592596E-3</v>
          </cell>
          <cell r="G132">
            <v>1.5303240740740741E-2</v>
          </cell>
          <cell r="H132">
            <v>16</v>
          </cell>
        </row>
        <row r="133">
          <cell r="B133" t="str">
            <v>Кормаков Влад</v>
          </cell>
          <cell r="C133" t="str">
            <v>Сергиев Посад лично</v>
          </cell>
          <cell r="D133">
            <v>167</v>
          </cell>
          <cell r="E133">
            <v>2004</v>
          </cell>
          <cell r="F133">
            <v>7.5462962962962966E-3</v>
          </cell>
          <cell r="G133">
            <v>1.5306712962962965E-2</v>
          </cell>
          <cell r="H133">
            <v>15</v>
          </cell>
        </row>
        <row r="134">
          <cell r="B134" t="str">
            <v>Князюк Егор</v>
          </cell>
          <cell r="C134" t="str">
            <v>ЮНЫЙ ЛЫЖНИК</v>
          </cell>
          <cell r="D134">
            <v>164</v>
          </cell>
          <cell r="E134">
            <v>2003</v>
          </cell>
          <cell r="F134">
            <v>7.340277777777778E-3</v>
          </cell>
          <cell r="G134">
            <v>1.5376157407407408E-2</v>
          </cell>
          <cell r="H134">
            <v>14</v>
          </cell>
        </row>
        <row r="135">
          <cell r="B135" t="str">
            <v>Мохов Павел</v>
          </cell>
          <cell r="C135" t="str">
            <v>Самбо-70 Москва</v>
          </cell>
          <cell r="D135">
            <v>180</v>
          </cell>
          <cell r="E135">
            <v>2004</v>
          </cell>
          <cell r="F135">
            <v>7.3599537037037028E-3</v>
          </cell>
          <cell r="G135">
            <v>1.5388888888888889E-2</v>
          </cell>
          <cell r="H135">
            <v>13</v>
          </cell>
        </row>
        <row r="136">
          <cell r="B136" t="str">
            <v>Рогачков Артем</v>
          </cell>
          <cell r="C136" t="str">
            <v>Самбо 70 / Москва</v>
          </cell>
          <cell r="D136">
            <v>185</v>
          </cell>
          <cell r="E136">
            <v>2003</v>
          </cell>
          <cell r="F136">
            <v>7.440972222222223E-3</v>
          </cell>
          <cell r="G136">
            <v>1.540740740740741E-2</v>
          </cell>
          <cell r="H136">
            <v>12</v>
          </cell>
        </row>
        <row r="137">
          <cell r="B137" t="str">
            <v>Морозов Матвей</v>
          </cell>
          <cell r="C137" t="str">
            <v>ЮМ Буревестник</v>
          </cell>
          <cell r="D137">
            <v>179</v>
          </cell>
          <cell r="E137">
            <v>2004</v>
          </cell>
          <cell r="F137">
            <v>7.9571759259259266E-3</v>
          </cell>
          <cell r="G137">
            <v>1.5957175925925927E-2</v>
          </cell>
          <cell r="H137">
            <v>11</v>
          </cell>
        </row>
        <row r="138">
          <cell r="B138" t="str">
            <v>Озарейчук Александр</v>
          </cell>
          <cell r="C138" t="str">
            <v>МГФСО-ЛУНЁВО</v>
          </cell>
          <cell r="D138">
            <v>182</v>
          </cell>
          <cell r="E138">
            <v>2004</v>
          </cell>
          <cell r="F138">
            <v>8.0138888888888881E-3</v>
          </cell>
          <cell r="G138">
            <v>1.6E-2</v>
          </cell>
          <cell r="H138">
            <v>10</v>
          </cell>
        </row>
        <row r="139">
          <cell r="B139" t="str">
            <v>Абраменко Аркадий</v>
          </cell>
          <cell r="C139" t="str">
            <v>ДЮСШ Кольчугино</v>
          </cell>
          <cell r="D139">
            <v>151</v>
          </cell>
          <cell r="E139">
            <v>2004</v>
          </cell>
          <cell r="F139">
            <v>7.8912037037037041E-3</v>
          </cell>
          <cell r="G139">
            <v>1.6016203703703703E-2</v>
          </cell>
          <cell r="H139">
            <v>9</v>
          </cell>
        </row>
        <row r="140">
          <cell r="B140" t="str">
            <v>Смирнов Денис</v>
          </cell>
          <cell r="C140" t="str">
            <v>Тринта-Лунево</v>
          </cell>
          <cell r="D140">
            <v>188</v>
          </cell>
          <cell r="E140">
            <v>2003</v>
          </cell>
          <cell r="F140">
            <v>8.0729166666666675E-3</v>
          </cell>
          <cell r="G140">
            <v>1.6019675925925927E-2</v>
          </cell>
          <cell r="H140">
            <v>8</v>
          </cell>
        </row>
        <row r="141">
          <cell r="B141" t="str">
            <v>Кривоклякин Виктор</v>
          </cell>
          <cell r="C141" t="str">
            <v>Самбо-70</v>
          </cell>
          <cell r="D141">
            <v>172</v>
          </cell>
          <cell r="E141">
            <v>2003</v>
          </cell>
          <cell r="F141">
            <v>7.8854166666666673E-3</v>
          </cell>
          <cell r="G141">
            <v>1.6055555555555556E-2</v>
          </cell>
          <cell r="H141">
            <v>7</v>
          </cell>
        </row>
        <row r="142">
          <cell r="B142" t="str">
            <v>Красуленко Олег</v>
          </cell>
          <cell r="C142" t="str">
            <v>Москва, лично</v>
          </cell>
          <cell r="D142">
            <v>171</v>
          </cell>
          <cell r="E142">
            <v>2003</v>
          </cell>
          <cell r="F142">
            <v>8.084490740740741E-3</v>
          </cell>
          <cell r="G142">
            <v>1.6267361111111111E-2</v>
          </cell>
          <cell r="H142">
            <v>6</v>
          </cell>
        </row>
        <row r="143">
          <cell r="B143" t="str">
            <v>Калина Милан</v>
          </cell>
          <cell r="C143" t="str">
            <v>ДЮСШ Краснознаменск</v>
          </cell>
          <cell r="D143">
            <v>162</v>
          </cell>
          <cell r="E143">
            <v>2004</v>
          </cell>
          <cell r="F143">
            <v>8.0254629629629634E-3</v>
          </cell>
          <cell r="G143">
            <v>1.6449074074074074E-2</v>
          </cell>
          <cell r="H143">
            <v>5</v>
          </cell>
        </row>
        <row r="144">
          <cell r="B144" t="str">
            <v>Стыров Сергей</v>
          </cell>
          <cell r="C144" t="str">
            <v>Самбо-70 Москва</v>
          </cell>
          <cell r="D144">
            <v>189</v>
          </cell>
          <cell r="E144">
            <v>2004</v>
          </cell>
          <cell r="F144">
            <v>8.3483796296296292E-3</v>
          </cell>
          <cell r="G144">
            <v>1.7054398148148148E-2</v>
          </cell>
          <cell r="H144">
            <v>4</v>
          </cell>
        </row>
        <row r="145">
          <cell r="B145" t="str">
            <v>Громов Никита</v>
          </cell>
          <cell r="C145" t="str">
            <v>Самбо 70</v>
          </cell>
          <cell r="D145">
            <v>155</v>
          </cell>
          <cell r="E145">
            <v>2004</v>
          </cell>
          <cell r="F145">
            <v>8.416666666666666E-3</v>
          </cell>
          <cell r="G145">
            <v>1.7069444444444443E-2</v>
          </cell>
          <cell r="H145">
            <v>3</v>
          </cell>
        </row>
        <row r="146">
          <cell r="B146" t="str">
            <v>Шемяков Артем</v>
          </cell>
          <cell r="C146" t="str">
            <v>Тринта-Лунево</v>
          </cell>
          <cell r="D146">
            <v>192</v>
          </cell>
          <cell r="E146">
            <v>2004</v>
          </cell>
          <cell r="F146">
            <v>8.4074074074074068E-3</v>
          </cell>
          <cell r="G146">
            <v>1.7203703703703704E-2</v>
          </cell>
          <cell r="H146">
            <v>2</v>
          </cell>
        </row>
        <row r="147">
          <cell r="B147" t="str">
            <v>Волков Сергей</v>
          </cell>
          <cell r="C147" t="str">
            <v>ЮНЫЙ ЛЫЖНИК</v>
          </cell>
          <cell r="D147">
            <v>153</v>
          </cell>
          <cell r="E147">
            <v>2003</v>
          </cell>
          <cell r="F147">
            <v>8.3449074074074085E-3</v>
          </cell>
          <cell r="G147">
            <v>1.7318287037037038E-2</v>
          </cell>
          <cell r="H147">
            <v>1</v>
          </cell>
        </row>
        <row r="157">
          <cell r="B157" t="str">
            <v>Исайченкова Ксения</v>
          </cell>
          <cell r="C157" t="str">
            <v>"СШ 93 ""На Можайке"</v>
          </cell>
          <cell r="D157">
            <v>196</v>
          </cell>
          <cell r="E157">
            <v>2000</v>
          </cell>
          <cell r="F157">
            <v>7.0914351851851841E-3</v>
          </cell>
          <cell r="G157">
            <v>1.483449074074074E-2</v>
          </cell>
          <cell r="H157">
            <v>33</v>
          </cell>
        </row>
        <row r="158">
          <cell r="B158" t="str">
            <v>Перминова Екатерина</v>
          </cell>
          <cell r="C158" t="str">
            <v>СШ 93 на Можайке</v>
          </cell>
          <cell r="D158">
            <v>197</v>
          </cell>
          <cell r="E158">
            <v>2000</v>
          </cell>
          <cell r="F158">
            <v>7.3703703703703709E-3</v>
          </cell>
          <cell r="G158">
            <v>1.4843750000000001E-2</v>
          </cell>
          <cell r="H158">
            <v>31</v>
          </cell>
        </row>
        <row r="159">
          <cell r="B159" t="str">
            <v>Филиппова Ольга</v>
          </cell>
          <cell r="C159" t="str">
            <v>Бабушкино Москва</v>
          </cell>
          <cell r="D159">
            <v>198</v>
          </cell>
          <cell r="E159">
            <v>1999</v>
          </cell>
          <cell r="F159">
            <v>7.293981481481482E-3</v>
          </cell>
          <cell r="G159">
            <v>1.5016203703703705E-2</v>
          </cell>
          <cell r="H159">
            <v>29</v>
          </cell>
        </row>
        <row r="160">
          <cell r="B160" t="str">
            <v>Агафонова Ангелина</v>
          </cell>
          <cell r="C160" t="str">
            <v>СШОР 111 ФОК Лотос</v>
          </cell>
          <cell r="D160">
            <v>195</v>
          </cell>
          <cell r="E160">
            <v>2000</v>
          </cell>
          <cell r="F160">
            <v>7.5833333333333334E-3</v>
          </cell>
          <cell r="G160">
            <v>1.5995370370370372E-2</v>
          </cell>
          <cell r="H160">
            <v>27</v>
          </cell>
        </row>
        <row r="164">
          <cell r="B164" t="str">
            <v>Попков Даниил</v>
          </cell>
          <cell r="C164" t="str">
            <v>СШ 93 на Можайке</v>
          </cell>
          <cell r="D164">
            <v>217</v>
          </cell>
          <cell r="E164">
            <v>2001</v>
          </cell>
          <cell r="F164">
            <v>6.5833333333333334E-3</v>
          </cell>
          <cell r="G164">
            <v>1.3093750000000001E-2</v>
          </cell>
          <cell r="H164">
            <v>33</v>
          </cell>
        </row>
        <row r="165">
          <cell r="B165" t="str">
            <v>Ходжич Денис</v>
          </cell>
          <cell r="C165" t="str">
            <v>Ёлка-Луч</v>
          </cell>
          <cell r="D165">
            <v>222</v>
          </cell>
          <cell r="E165">
            <v>2001</v>
          </cell>
          <cell r="F165">
            <v>6.5682870370370383E-3</v>
          </cell>
          <cell r="G165">
            <v>1.3094907407407408E-2</v>
          </cell>
          <cell r="H165">
            <v>31</v>
          </cell>
        </row>
        <row r="166">
          <cell r="B166" t="str">
            <v>Аборонов Иван</v>
          </cell>
          <cell r="C166" t="str">
            <v>ДЮСШ КРАСНОЗНАМЕНСК</v>
          </cell>
          <cell r="D166">
            <v>201</v>
          </cell>
          <cell r="E166">
            <v>2001</v>
          </cell>
          <cell r="F166">
            <v>6.5810185185185182E-3</v>
          </cell>
          <cell r="G166">
            <v>1.3101851851851852E-2</v>
          </cell>
          <cell r="H166">
            <v>29</v>
          </cell>
        </row>
        <row r="167">
          <cell r="B167" t="str">
            <v>Арифуллин Булат</v>
          </cell>
          <cell r="C167" t="str">
            <v>Самбо 70</v>
          </cell>
          <cell r="D167">
            <v>203</v>
          </cell>
          <cell r="E167">
            <v>2001</v>
          </cell>
          <cell r="F167">
            <v>6.6689814814814815E-3</v>
          </cell>
          <cell r="G167">
            <v>1.3120370370370371E-2</v>
          </cell>
          <cell r="H167">
            <v>27</v>
          </cell>
        </row>
        <row r="168">
          <cell r="B168" t="str">
            <v>Титов Даниил</v>
          </cell>
          <cell r="C168" t="str">
            <v>СОШР 111 ФОК ЛОТОС</v>
          </cell>
          <cell r="D168">
            <v>220</v>
          </cell>
          <cell r="E168">
            <v>2001</v>
          </cell>
          <cell r="F168">
            <v>6.6944444444444447E-3</v>
          </cell>
          <cell r="G168">
            <v>1.3901620370370371E-2</v>
          </cell>
          <cell r="H168">
            <v>26</v>
          </cell>
        </row>
        <row r="169">
          <cell r="B169" t="str">
            <v>Овчинников Евгений</v>
          </cell>
          <cell r="C169" t="str">
            <v>СШОР 111</v>
          </cell>
          <cell r="D169">
            <v>216</v>
          </cell>
          <cell r="E169">
            <v>2002</v>
          </cell>
          <cell r="F169">
            <v>6.7951388888888888E-3</v>
          </cell>
          <cell r="G169">
            <v>1.4134259259259258E-2</v>
          </cell>
          <cell r="H169">
            <v>25</v>
          </cell>
        </row>
        <row r="170">
          <cell r="B170" t="str">
            <v>Смирнов Дмитрий</v>
          </cell>
          <cell r="C170" t="str">
            <v>Богородское а коллек</v>
          </cell>
          <cell r="D170">
            <v>219</v>
          </cell>
          <cell r="E170">
            <v>2001</v>
          </cell>
          <cell r="F170">
            <v>6.851851851851852E-3</v>
          </cell>
          <cell r="G170">
            <v>1.4153935185185186E-2</v>
          </cell>
          <cell r="H170">
            <v>24</v>
          </cell>
        </row>
        <row r="171">
          <cell r="B171" t="str">
            <v>Абубакиров Дмитрий</v>
          </cell>
          <cell r="C171" t="str">
            <v>Балакирево</v>
          </cell>
          <cell r="D171">
            <v>202</v>
          </cell>
          <cell r="E171">
            <v>2001</v>
          </cell>
          <cell r="F171">
            <v>6.8576388888888888E-3</v>
          </cell>
          <cell r="G171">
            <v>1.4515046296296297E-2</v>
          </cell>
          <cell r="H171">
            <v>23</v>
          </cell>
        </row>
        <row r="172">
          <cell r="B172" t="str">
            <v>Кольтеров Сергей</v>
          </cell>
          <cell r="C172" t="str">
            <v>СШОР ЮНОСТЬ МОСКВЫ С</v>
          </cell>
          <cell r="D172">
            <v>212</v>
          </cell>
          <cell r="E172">
            <v>2001</v>
          </cell>
          <cell r="F172">
            <v>6.9675925925925921E-3</v>
          </cell>
          <cell r="G172">
            <v>1.4541666666666668E-2</v>
          </cell>
          <cell r="H172">
            <v>22</v>
          </cell>
        </row>
        <row r="173">
          <cell r="B173" t="str">
            <v>Морозов Василий</v>
          </cell>
          <cell r="C173" t="str">
            <v>СШОР 111 Москва</v>
          </cell>
          <cell r="D173">
            <v>215</v>
          </cell>
          <cell r="E173">
            <v>2002</v>
          </cell>
          <cell r="F173">
            <v>7.1990740740740739E-3</v>
          </cell>
          <cell r="G173">
            <v>1.4574074074074074E-2</v>
          </cell>
          <cell r="H173">
            <v>21</v>
          </cell>
        </row>
        <row r="174">
          <cell r="B174" t="str">
            <v>Горбунов Дмитрий</v>
          </cell>
          <cell r="C174" t="str">
            <v>Ёлка-Луч</v>
          </cell>
          <cell r="D174">
            <v>207</v>
          </cell>
          <cell r="E174">
            <v>2001</v>
          </cell>
          <cell r="F174">
            <v>7.2129629629629627E-3</v>
          </cell>
          <cell r="G174">
            <v>1.479861111111111E-2</v>
          </cell>
          <cell r="H174">
            <v>20</v>
          </cell>
        </row>
        <row r="175">
          <cell r="B175" t="str">
            <v>Чех Евгений</v>
          </cell>
          <cell r="C175" t="str">
            <v>ДЮСШ Краснознаменск</v>
          </cell>
          <cell r="D175">
            <v>223</v>
          </cell>
          <cell r="E175">
            <v>2002</v>
          </cell>
          <cell r="F175">
            <v>7.2013888888888882E-3</v>
          </cell>
          <cell r="G175">
            <v>1.4888888888888889E-2</v>
          </cell>
          <cell r="H175">
            <v>19</v>
          </cell>
        </row>
        <row r="176">
          <cell r="B176" t="str">
            <v>Рудник Максим</v>
          </cell>
          <cell r="C176" t="str">
            <v>Самбо-70</v>
          </cell>
          <cell r="D176">
            <v>218</v>
          </cell>
          <cell r="E176">
            <v>2001</v>
          </cell>
          <cell r="F176">
            <v>7.2754629629629627E-3</v>
          </cell>
          <cell r="G176">
            <v>1.4891203703703705E-2</v>
          </cell>
          <cell r="H176">
            <v>18</v>
          </cell>
        </row>
        <row r="177">
          <cell r="B177" t="str">
            <v>Докторов Владимир</v>
          </cell>
          <cell r="C177" t="str">
            <v>МГФСО-ЛУНЁВО</v>
          </cell>
          <cell r="D177">
            <v>210</v>
          </cell>
          <cell r="E177">
            <v>2002</v>
          </cell>
          <cell r="F177">
            <v>7.3472222222222229E-3</v>
          </cell>
          <cell r="G177">
            <v>1.5001157407407407E-2</v>
          </cell>
          <cell r="H177">
            <v>17</v>
          </cell>
        </row>
        <row r="178">
          <cell r="B178" t="str">
            <v>Гулинский Кирилл</v>
          </cell>
          <cell r="C178" t="str">
            <v>Тринта-Лунево</v>
          </cell>
          <cell r="D178">
            <v>208</v>
          </cell>
          <cell r="E178">
            <v>2001</v>
          </cell>
          <cell r="F178">
            <v>7.3113425925925915E-3</v>
          </cell>
          <cell r="G178">
            <v>1.5012731481481481E-2</v>
          </cell>
          <cell r="H178">
            <v>16</v>
          </cell>
        </row>
        <row r="179">
          <cell r="B179" t="str">
            <v>Яценко Руслан</v>
          </cell>
          <cell r="C179" t="str">
            <v>Тринта-Лунево</v>
          </cell>
          <cell r="D179">
            <v>224</v>
          </cell>
          <cell r="E179">
            <v>2002</v>
          </cell>
          <cell r="F179">
            <v>7.3275462962962964E-3</v>
          </cell>
          <cell r="G179">
            <v>1.5016203703703705E-2</v>
          </cell>
          <cell r="H179">
            <v>15</v>
          </cell>
        </row>
        <row r="180">
          <cell r="B180" t="str">
            <v>Усов Михаил</v>
          </cell>
          <cell r="C180" t="str">
            <v>МГФСО-ЛУНЁВО</v>
          </cell>
          <cell r="D180">
            <v>221</v>
          </cell>
          <cell r="E180">
            <v>2002</v>
          </cell>
          <cell r="F180">
            <v>7.5625000000000006E-3</v>
          </cell>
          <cell r="G180">
            <v>1.5364583333333334E-2</v>
          </cell>
          <cell r="H180">
            <v>14</v>
          </cell>
        </row>
        <row r="181">
          <cell r="B181" t="str">
            <v>Гунин Филипп</v>
          </cell>
          <cell r="C181" t="str">
            <v>Самбо-70</v>
          </cell>
          <cell r="D181">
            <v>209</v>
          </cell>
          <cell r="E181">
            <v>2002</v>
          </cell>
          <cell r="F181">
            <v>7.9432870370370369E-3</v>
          </cell>
          <cell r="G181">
            <v>1.6111111111111111E-2</v>
          </cell>
          <cell r="H181">
            <v>13</v>
          </cell>
        </row>
        <row r="182">
          <cell r="B182" t="str">
            <v>Иванов Павел</v>
          </cell>
          <cell r="C182" t="str">
            <v>Тринта-Лунево</v>
          </cell>
          <cell r="D182">
            <v>211</v>
          </cell>
          <cell r="E182">
            <v>2002</v>
          </cell>
          <cell r="F182">
            <v>7.7141203703703703E-3</v>
          </cell>
          <cell r="G182">
            <v>1.6127314814814813E-2</v>
          </cell>
          <cell r="H182">
            <v>12</v>
          </cell>
        </row>
        <row r="183">
          <cell r="B183" t="str">
            <v>Малев Илья</v>
          </cell>
          <cell r="C183" t="str">
            <v>СШОР111-ФОК Лотос</v>
          </cell>
          <cell r="D183">
            <v>213</v>
          </cell>
          <cell r="E183">
            <v>2001</v>
          </cell>
          <cell r="F183">
            <v>8.4074074074074068E-3</v>
          </cell>
          <cell r="G183">
            <v>1.7471064814814818E-2</v>
          </cell>
          <cell r="H183">
            <v>11</v>
          </cell>
        </row>
        <row r="184">
          <cell r="B184" t="str">
            <v>Боровков Александр</v>
          </cell>
          <cell r="C184" t="str">
            <v>СШОР г. Лыткарино</v>
          </cell>
          <cell r="D184">
            <v>205</v>
          </cell>
          <cell r="E184">
            <v>2002</v>
          </cell>
          <cell r="F184">
            <v>1.1200231481481483E-2</v>
          </cell>
          <cell r="G184">
            <v>2.2311342592592587E-2</v>
          </cell>
          <cell r="H184">
            <v>10</v>
          </cell>
        </row>
        <row r="189">
          <cell r="B189" t="str">
            <v>Григорьев Александр</v>
          </cell>
          <cell r="C189" t="b">
            <v>1</v>
          </cell>
          <cell r="D189">
            <v>228</v>
          </cell>
          <cell r="E189">
            <v>2000</v>
          </cell>
          <cell r="F189">
            <v>6.1273148148148155E-3</v>
          </cell>
          <cell r="G189">
            <v>1.2987268518518518E-2</v>
          </cell>
          <cell r="H189">
            <v>33</v>
          </cell>
        </row>
        <row r="190">
          <cell r="B190" t="str">
            <v>карпов виктор</v>
          </cell>
          <cell r="C190" t="str">
            <v>СШОР ПОДОЛЬСК НАСЕДК</v>
          </cell>
          <cell r="D190">
            <v>231</v>
          </cell>
          <cell r="E190">
            <v>2000</v>
          </cell>
          <cell r="F190">
            <v>6.510416666666667E-3</v>
          </cell>
          <cell r="G190">
            <v>1.3082175925925928E-2</v>
          </cell>
          <cell r="H190">
            <v>31</v>
          </cell>
        </row>
        <row r="191">
          <cell r="B191" t="str">
            <v>Додонов Илья</v>
          </cell>
          <cell r="C191" t="str">
            <v>КДЮСШ Пушкино</v>
          </cell>
          <cell r="D191">
            <v>230</v>
          </cell>
          <cell r="E191">
            <v>2000</v>
          </cell>
          <cell r="F191">
            <v>6.5312499999999997E-3</v>
          </cell>
          <cell r="G191">
            <v>1.3098379629629632E-2</v>
          </cell>
          <cell r="H191">
            <v>29</v>
          </cell>
        </row>
        <row r="192">
          <cell r="B192" t="str">
            <v>Семенов Вадим</v>
          </cell>
          <cell r="C192" t="str">
            <v>Тринта-Лунево</v>
          </cell>
          <cell r="D192">
            <v>235</v>
          </cell>
          <cell r="E192">
            <v>2000</v>
          </cell>
          <cell r="F192">
            <v>6.618055555555555E-3</v>
          </cell>
          <cell r="G192">
            <v>1.3451388888888889E-2</v>
          </cell>
          <cell r="H192">
            <v>27</v>
          </cell>
        </row>
        <row r="193">
          <cell r="B193" t="str">
            <v>Чухчин Вадим</v>
          </cell>
          <cell r="C193" t="str">
            <v>Олимп</v>
          </cell>
          <cell r="D193">
            <v>238</v>
          </cell>
          <cell r="E193">
            <v>2000</v>
          </cell>
          <cell r="F193">
            <v>6.5995370370370366E-3</v>
          </cell>
          <cell r="G193">
            <v>1.3538194444444445E-2</v>
          </cell>
          <cell r="H193">
            <v>26</v>
          </cell>
        </row>
        <row r="194">
          <cell r="B194" t="str">
            <v>Хисамутдинов Данил</v>
          </cell>
          <cell r="C194" t="str">
            <v>Тринта-Лунево</v>
          </cell>
          <cell r="D194">
            <v>237</v>
          </cell>
          <cell r="E194">
            <v>2000</v>
          </cell>
          <cell r="G194">
            <v>1.4231481481481482E-2</v>
          </cell>
          <cell r="H194">
            <v>25</v>
          </cell>
        </row>
        <row r="195">
          <cell r="B195" t="str">
            <v>Алмукеев Матвей</v>
          </cell>
          <cell r="C195" t="str">
            <v>Сш93 на можайке</v>
          </cell>
          <cell r="D195">
            <v>225</v>
          </cell>
          <cell r="E195">
            <v>2000</v>
          </cell>
          <cell r="F195">
            <v>6.6909722222222223E-3</v>
          </cell>
          <cell r="G195">
            <v>1.454513888888889E-2</v>
          </cell>
          <cell r="H195">
            <v>24</v>
          </cell>
        </row>
        <row r="196">
          <cell r="B196" t="str">
            <v>Харитонов Даниил</v>
          </cell>
          <cell r="C196" t="str">
            <v>СШОР ТРИНТА</v>
          </cell>
          <cell r="D196">
            <v>236</v>
          </cell>
          <cell r="E196">
            <v>2000</v>
          </cell>
          <cell r="F196">
            <v>6.7291666666666672E-3</v>
          </cell>
          <cell r="G196">
            <v>1.5186342592592592E-2</v>
          </cell>
          <cell r="H196">
            <v>23</v>
          </cell>
        </row>
        <row r="197">
          <cell r="B197" t="str">
            <v>Болотников Николай</v>
          </cell>
          <cell r="C197" t="str">
            <v>ЛК Наседкина</v>
          </cell>
          <cell r="D197">
            <v>226</v>
          </cell>
          <cell r="E197">
            <v>1999</v>
          </cell>
          <cell r="F197">
            <v>6.5138888888888894E-3</v>
          </cell>
          <cell r="G197">
            <v>1.6311342592592593E-2</v>
          </cell>
          <cell r="H197">
            <v>22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7">
          <cell r="B7" t="str">
            <v>Дроздов Даниил</v>
          </cell>
          <cell r="C7" t="str">
            <v>Купавинский лыжный к</v>
          </cell>
          <cell r="D7">
            <v>2</v>
          </cell>
          <cell r="E7">
            <v>2007</v>
          </cell>
          <cell r="F7">
            <v>4.4583333333333332E-3</v>
          </cell>
          <cell r="G7">
            <v>33</v>
          </cell>
        </row>
        <row r="8">
          <cell r="B8" t="str">
            <v>Трофименко Никита</v>
          </cell>
          <cell r="C8" t="str">
            <v>ДЮСШ Краснознаменск</v>
          </cell>
          <cell r="D8">
            <v>6</v>
          </cell>
          <cell r="E8">
            <v>2007</v>
          </cell>
          <cell r="F8">
            <v>4.6412037037037038E-3</v>
          </cell>
          <cell r="G8">
            <v>31</v>
          </cell>
        </row>
        <row r="9">
          <cell r="B9" t="str">
            <v>Гончарук Денис</v>
          </cell>
          <cell r="C9" t="str">
            <v>ДЮСШ Краснознаменск</v>
          </cell>
          <cell r="D9">
            <v>12</v>
          </cell>
          <cell r="E9">
            <v>2007</v>
          </cell>
          <cell r="F9">
            <v>4.6469907407407406E-3</v>
          </cell>
          <cell r="G9">
            <v>29</v>
          </cell>
        </row>
        <row r="10">
          <cell r="B10" t="str">
            <v>Тетерин Владимир</v>
          </cell>
          <cell r="C10" t="str">
            <v>ДЮСШ Краснознаменск</v>
          </cell>
          <cell r="D10">
            <v>9</v>
          </cell>
          <cell r="E10">
            <v>2007</v>
          </cell>
          <cell r="F10">
            <v>4.8460648148148152E-3</v>
          </cell>
          <cell r="G10">
            <v>27</v>
          </cell>
        </row>
        <row r="11">
          <cell r="B11" t="str">
            <v>Семушин Максим</v>
          </cell>
          <cell r="C11" t="str">
            <v>ДЮСШ Краснознаменск</v>
          </cell>
          <cell r="D11">
            <v>7</v>
          </cell>
          <cell r="E11">
            <v>2007</v>
          </cell>
          <cell r="F11">
            <v>4.9050925925925928E-3</v>
          </cell>
          <cell r="G11">
            <v>26</v>
          </cell>
        </row>
        <row r="12">
          <cell r="B12" t="str">
            <v>Гузанов Дмитрий</v>
          </cell>
          <cell r="C12" t="str">
            <v>ЮНЫЙ ЛЫЖНИК</v>
          </cell>
          <cell r="D12">
            <v>13</v>
          </cell>
          <cell r="E12">
            <v>2007</v>
          </cell>
          <cell r="F12">
            <v>5.0462962962962961E-3</v>
          </cell>
          <cell r="G12">
            <v>25</v>
          </cell>
        </row>
        <row r="13">
          <cell r="B13" t="str">
            <v>Сивков Алексей</v>
          </cell>
          <cell r="C13" t="str">
            <v>ЮНЫЙ ЛЫЖНИК</v>
          </cell>
          <cell r="D13">
            <v>10</v>
          </cell>
          <cell r="E13">
            <v>2008</v>
          </cell>
          <cell r="F13">
            <v>5.3750000000000004E-3</v>
          </cell>
          <cell r="G13">
            <v>24</v>
          </cell>
        </row>
        <row r="14">
          <cell r="B14" t="str">
            <v>Лычкин Иван</v>
          </cell>
          <cell r="C14" t="str">
            <v>СШ 93 На Можайке</v>
          </cell>
          <cell r="D14">
            <v>8</v>
          </cell>
          <cell r="E14">
            <v>2008</v>
          </cell>
          <cell r="F14">
            <v>5.4293981481481485E-3</v>
          </cell>
          <cell r="G14">
            <v>23</v>
          </cell>
        </row>
        <row r="15">
          <cell r="B15" t="str">
            <v>Березин Александр</v>
          </cell>
          <cell r="C15" t="str">
            <v>Москва (лично)</v>
          </cell>
          <cell r="D15">
            <v>1</v>
          </cell>
          <cell r="E15">
            <v>2009</v>
          </cell>
          <cell r="F15">
            <v>5.440972222222222E-3</v>
          </cell>
          <cell r="G15">
            <v>22</v>
          </cell>
        </row>
        <row r="16">
          <cell r="B16" t="str">
            <v>Сластин Николай</v>
          </cell>
          <cell r="C16" t="str">
            <v>"ЛК ""Лидер"" Домоде</v>
          </cell>
          <cell r="D16">
            <v>4</v>
          </cell>
          <cell r="E16">
            <v>2008</v>
          </cell>
          <cell r="F16">
            <v>6.1192129629629643E-3</v>
          </cell>
          <cell r="G16">
            <v>21</v>
          </cell>
        </row>
        <row r="17">
          <cell r="B17" t="str">
            <v>Картавкин Степан</v>
          </cell>
          <cell r="C17" t="str">
            <v>ДЮСШ Кольчугино</v>
          </cell>
          <cell r="D17">
            <v>11</v>
          </cell>
          <cell r="E17">
            <v>2009</v>
          </cell>
          <cell r="F17">
            <v>9.0219907407407419E-3</v>
          </cell>
          <cell r="G17">
            <v>20</v>
          </cell>
        </row>
        <row r="21">
          <cell r="B21" t="str">
            <v>Легкова Василиса</v>
          </cell>
          <cell r="C21" t="str">
            <v>Москва</v>
          </cell>
          <cell r="D21">
            <v>20</v>
          </cell>
          <cell r="E21">
            <v>2007</v>
          </cell>
          <cell r="F21">
            <v>4.5543981481481486E-3</v>
          </cell>
          <cell r="G21">
            <v>33</v>
          </cell>
        </row>
        <row r="22">
          <cell r="B22" t="str">
            <v>Широкова Александра</v>
          </cell>
          <cell r="C22" t="str">
            <v>ТРУДОВЫЕ РЕЗЕРВЫ</v>
          </cell>
          <cell r="D22">
            <v>23</v>
          </cell>
          <cell r="E22">
            <v>2007</v>
          </cell>
          <cell r="F22">
            <v>4.8009259259259255E-3</v>
          </cell>
          <cell r="G22">
            <v>31</v>
          </cell>
        </row>
        <row r="23">
          <cell r="B23" t="str">
            <v>Крюк Алена</v>
          </cell>
          <cell r="C23" t="str">
            <v>Юность Москвы Спарта</v>
          </cell>
          <cell r="D23">
            <v>18</v>
          </cell>
          <cell r="E23">
            <v>2008</v>
          </cell>
          <cell r="F23">
            <v>5.0497685185185185E-3</v>
          </cell>
          <cell r="G23">
            <v>29</v>
          </cell>
        </row>
        <row r="24">
          <cell r="B24" t="str">
            <v>Тихомирова Ариадна</v>
          </cell>
          <cell r="C24" t="str">
            <v>СШ по ЗВС Химки</v>
          </cell>
          <cell r="D24">
            <v>16</v>
          </cell>
          <cell r="E24">
            <v>2007</v>
          </cell>
          <cell r="F24">
            <v>5.0717592592592594E-3</v>
          </cell>
          <cell r="G24">
            <v>27</v>
          </cell>
        </row>
        <row r="25">
          <cell r="B25" t="str">
            <v>Ларионова Елизавета</v>
          </cell>
          <cell r="C25" t="str">
            <v>ДЮСШ Краснознаменск</v>
          </cell>
          <cell r="D25">
            <v>17</v>
          </cell>
          <cell r="E25">
            <v>2007</v>
          </cell>
          <cell r="F25">
            <v>5.2638888888888883E-3</v>
          </cell>
          <cell r="G25">
            <v>26</v>
          </cell>
        </row>
        <row r="26">
          <cell r="B26" t="str">
            <v>Мурзакова Анастасия</v>
          </cell>
          <cell r="C26" t="str">
            <v>ДЮСШ Кольчугино</v>
          </cell>
          <cell r="D26">
            <v>19</v>
          </cell>
          <cell r="E26">
            <v>2009</v>
          </cell>
          <cell r="F26">
            <v>5.7210648148148142E-3</v>
          </cell>
          <cell r="G26">
            <v>25</v>
          </cell>
        </row>
        <row r="30">
          <cell r="B30" t="str">
            <v>Мамичев Вячеслав</v>
          </cell>
          <cell r="C30" t="str">
            <v>ДЮСШ Краснознаменск</v>
          </cell>
          <cell r="D30">
            <v>54</v>
          </cell>
          <cell r="E30">
            <v>2005</v>
          </cell>
          <cell r="F30">
            <v>4.1446759259259258E-3</v>
          </cell>
          <cell r="G30">
            <v>8.2673611111111107E-3</v>
          </cell>
          <cell r="H30">
            <v>33</v>
          </cell>
        </row>
        <row r="31">
          <cell r="B31" t="str">
            <v>Зейналов Натик</v>
          </cell>
          <cell r="C31" t="str">
            <v>самбо 70</v>
          </cell>
          <cell r="D31">
            <v>52</v>
          </cell>
          <cell r="E31">
            <v>2005</v>
          </cell>
          <cell r="F31">
            <v>4.3761574074074076E-3</v>
          </cell>
          <cell r="G31">
            <v>8.7326388888888887E-3</v>
          </cell>
          <cell r="H31">
            <v>31</v>
          </cell>
        </row>
        <row r="32">
          <cell r="B32" t="str">
            <v>Федорченко Фёдор</v>
          </cell>
          <cell r="C32" t="str">
            <v>ЮНЫЙ ЛЫЖНИК</v>
          </cell>
          <cell r="D32">
            <v>64</v>
          </cell>
          <cell r="E32">
            <v>2006</v>
          </cell>
          <cell r="F32">
            <v>4.3124999999999995E-3</v>
          </cell>
          <cell r="G32">
            <v>8.7847222222222233E-3</v>
          </cell>
          <cell r="H32">
            <v>29</v>
          </cell>
        </row>
        <row r="33">
          <cell r="B33" t="str">
            <v>Семенов Илья</v>
          </cell>
          <cell r="C33" t="str">
            <v>Сшор 111 ФОК Лотос</v>
          </cell>
          <cell r="D33">
            <v>61</v>
          </cell>
          <cell r="E33">
            <v>2005</v>
          </cell>
          <cell r="F33">
            <v>4.4629629629629628E-3</v>
          </cell>
          <cell r="G33">
            <v>8.9212962962962952E-3</v>
          </cell>
          <cell r="H33">
            <v>27</v>
          </cell>
        </row>
        <row r="34">
          <cell r="B34" t="str">
            <v>Назаров Георгий</v>
          </cell>
          <cell r="C34" t="str">
            <v>ЛК РЕУТ</v>
          </cell>
          <cell r="D34">
            <v>62</v>
          </cell>
          <cell r="E34">
            <v>2006</v>
          </cell>
          <cell r="F34">
            <v>4.2997685185185179E-3</v>
          </cell>
          <cell r="G34">
            <v>8.9224537037037033E-3</v>
          </cell>
          <cell r="H34">
            <v>26</v>
          </cell>
        </row>
        <row r="35">
          <cell r="B35" t="str">
            <v>Сонин Михаил</v>
          </cell>
          <cell r="C35" t="str">
            <v>ДЮСШ Краснознаменск</v>
          </cell>
          <cell r="D35">
            <v>58</v>
          </cell>
          <cell r="E35">
            <v>2006</v>
          </cell>
          <cell r="F35">
            <v>4.363425925925926E-3</v>
          </cell>
          <cell r="G35">
            <v>8.9305555555555544E-3</v>
          </cell>
          <cell r="H35">
            <v>25</v>
          </cell>
        </row>
        <row r="36">
          <cell r="B36" t="str">
            <v>Ефанов Иван</v>
          </cell>
          <cell r="C36" t="str">
            <v>ЮМ Спартак</v>
          </cell>
          <cell r="D36">
            <v>56</v>
          </cell>
          <cell r="E36">
            <v>2005</v>
          </cell>
          <cell r="F36">
            <v>4.440972222222222E-3</v>
          </cell>
          <cell r="G36">
            <v>8.9942129629629625E-3</v>
          </cell>
          <cell r="H36">
            <v>24</v>
          </cell>
        </row>
        <row r="37">
          <cell r="B37" t="str">
            <v>Извольский Константин</v>
          </cell>
          <cell r="C37" t="str">
            <v>Москва</v>
          </cell>
          <cell r="D37">
            <v>69</v>
          </cell>
          <cell r="E37">
            <v>2005</v>
          </cell>
          <cell r="F37">
            <v>4.3564814814814811E-3</v>
          </cell>
          <cell r="G37">
            <v>9.0347222222222218E-3</v>
          </cell>
          <cell r="H37">
            <v>23</v>
          </cell>
        </row>
        <row r="38">
          <cell r="B38" t="str">
            <v>Забродин Кирилл</v>
          </cell>
          <cell r="C38" t="str">
            <v>ДЮСШ Кольчугино</v>
          </cell>
          <cell r="D38">
            <v>70</v>
          </cell>
          <cell r="E38">
            <v>2006</v>
          </cell>
          <cell r="F38">
            <v>4.5115740740740741E-3</v>
          </cell>
          <cell r="G38">
            <v>9.1319444444444443E-3</v>
          </cell>
          <cell r="H38">
            <v>22</v>
          </cell>
        </row>
        <row r="39">
          <cell r="B39" t="str">
            <v>Котлов Константин</v>
          </cell>
          <cell r="C39" t="str">
            <v>ДЮСШ на Можайке</v>
          </cell>
          <cell r="D39">
            <v>93</v>
          </cell>
          <cell r="E39">
            <v>2005</v>
          </cell>
          <cell r="F39">
            <v>4.4687499999999996E-3</v>
          </cell>
          <cell r="G39">
            <v>9.1666666666666667E-3</v>
          </cell>
          <cell r="H39">
            <v>21</v>
          </cell>
        </row>
        <row r="40">
          <cell r="B40" t="str">
            <v>Чупахин Иван</v>
          </cell>
          <cell r="C40" t="str">
            <v>Зоркий Красногорск</v>
          </cell>
          <cell r="D40">
            <v>59</v>
          </cell>
          <cell r="E40">
            <v>2006</v>
          </cell>
          <cell r="F40">
            <v>4.3993055555555556E-3</v>
          </cell>
          <cell r="G40">
            <v>9.1805555555555564E-3</v>
          </cell>
          <cell r="H40">
            <v>20</v>
          </cell>
        </row>
        <row r="41">
          <cell r="B41" t="str">
            <v>Батуев Арсений</v>
          </cell>
          <cell r="C41" t="str">
            <v>ЦСКА, г. Одинцово</v>
          </cell>
          <cell r="D41">
            <v>63</v>
          </cell>
          <cell r="E41">
            <v>2005</v>
          </cell>
          <cell r="F41">
            <v>4.5439814814814813E-3</v>
          </cell>
          <cell r="G41">
            <v>9.2557870370370363E-3</v>
          </cell>
          <cell r="H41">
            <v>19</v>
          </cell>
        </row>
        <row r="42">
          <cell r="B42" t="str">
            <v>Пискунов Артём</v>
          </cell>
          <cell r="C42" t="str">
            <v>Школа 2045/  СШОР 11</v>
          </cell>
          <cell r="D42">
            <v>53</v>
          </cell>
          <cell r="E42">
            <v>2005</v>
          </cell>
          <cell r="F42">
            <v>4.5497685185185181E-3</v>
          </cell>
          <cell r="G42">
            <v>9.4502314814814813E-3</v>
          </cell>
          <cell r="H42">
            <v>18</v>
          </cell>
        </row>
        <row r="43">
          <cell r="B43" t="str">
            <v>Копчёнов Вячеслав</v>
          </cell>
          <cell r="C43" t="str">
            <v>ДЮСШ Кольчугино</v>
          </cell>
          <cell r="D43">
            <v>60</v>
          </cell>
          <cell r="E43">
            <v>2005</v>
          </cell>
          <cell r="F43">
            <v>4.890046296296296E-3</v>
          </cell>
          <cell r="G43">
            <v>9.78125E-3</v>
          </cell>
          <cell r="H43">
            <v>17</v>
          </cell>
        </row>
        <row r="44">
          <cell r="B44" t="str">
            <v>Ефимов Дмитрий</v>
          </cell>
          <cell r="C44" t="str">
            <v>ДЮСШ Кольчугино</v>
          </cell>
          <cell r="D44">
            <v>51</v>
          </cell>
          <cell r="E44">
            <v>2005</v>
          </cell>
          <cell r="F44">
            <v>5.0069444444444449E-3</v>
          </cell>
          <cell r="G44">
            <v>1.0076388888888888E-2</v>
          </cell>
          <cell r="H44">
            <v>16</v>
          </cell>
        </row>
        <row r="45">
          <cell r="B45" t="str">
            <v>Заводнов Артём</v>
          </cell>
          <cell r="C45" t="str">
            <v>ЮНЫЙ ЛЫЖНИК</v>
          </cell>
          <cell r="D45">
            <v>57</v>
          </cell>
          <cell r="E45">
            <v>2006</v>
          </cell>
          <cell r="F45">
            <v>4.9976851851851849E-3</v>
          </cell>
          <cell r="G45">
            <v>1.0104166666666668E-2</v>
          </cell>
          <cell r="H45">
            <v>15</v>
          </cell>
        </row>
        <row r="46">
          <cell r="B46" t="str">
            <v>Зимин Данила</v>
          </cell>
          <cell r="C46" t="str">
            <v>СШОР111 ФОК-Лотос Бо</v>
          </cell>
          <cell r="D46">
            <v>65</v>
          </cell>
          <cell r="E46">
            <v>2005</v>
          </cell>
          <cell r="F46">
            <v>5.0034722222222225E-3</v>
          </cell>
          <cell r="G46">
            <v>1.0283564814814815E-2</v>
          </cell>
          <cell r="H46">
            <v>14</v>
          </cell>
        </row>
        <row r="47">
          <cell r="B47" t="str">
            <v>Бутрим Мираслав</v>
          </cell>
          <cell r="C47" t="str">
            <v>ДЮСШ Краснознаменск</v>
          </cell>
          <cell r="D47">
            <v>68</v>
          </cell>
          <cell r="E47">
            <v>2005</v>
          </cell>
          <cell r="F47">
            <v>4.8807870370370368E-3</v>
          </cell>
          <cell r="G47">
            <v>1.0406250000000001E-2</v>
          </cell>
          <cell r="H47">
            <v>13</v>
          </cell>
        </row>
        <row r="48">
          <cell r="B48" t="str">
            <v>Новосёлов Денис</v>
          </cell>
          <cell r="C48" t="str">
            <v>ЮНЫЙ ЛЫЖНИК</v>
          </cell>
          <cell r="D48">
            <v>67</v>
          </cell>
          <cell r="E48">
            <v>2006</v>
          </cell>
          <cell r="F48">
            <v>5.0231481481481481E-3</v>
          </cell>
          <cell r="G48">
            <v>1.081712962962963E-2</v>
          </cell>
          <cell r="H48">
            <v>12</v>
          </cell>
        </row>
        <row r="49">
          <cell r="B49" t="str">
            <v>Михалкин Мирон</v>
          </cell>
          <cell r="C49" t="str">
            <v>Школа 2045/  СШОР 11</v>
          </cell>
          <cell r="D49">
            <v>95</v>
          </cell>
          <cell r="E49">
            <v>2006</v>
          </cell>
          <cell r="F49">
            <v>6.138888888888889E-3</v>
          </cell>
          <cell r="G49">
            <v>1.2756944444444446E-2</v>
          </cell>
          <cell r="H49">
            <v>11</v>
          </cell>
        </row>
        <row r="53">
          <cell r="B53" t="str">
            <v>Захарова Екатерина</v>
          </cell>
          <cell r="C53" t="str">
            <v>Тринта</v>
          </cell>
          <cell r="D53">
            <v>80</v>
          </cell>
          <cell r="E53">
            <v>2003</v>
          </cell>
          <cell r="F53">
            <v>4.0208333333333337E-3</v>
          </cell>
          <cell r="G53">
            <v>8.1504629629629618E-3</v>
          </cell>
          <cell r="H53">
            <v>33</v>
          </cell>
        </row>
        <row r="54">
          <cell r="B54" t="str">
            <v>Кудинова Дарья</v>
          </cell>
          <cell r="C54" t="str">
            <v>"СШОР № 49 ""Тринта"</v>
          </cell>
          <cell r="D54">
            <v>83</v>
          </cell>
          <cell r="E54">
            <v>2004</v>
          </cell>
          <cell r="F54">
            <v>3.9583333333333337E-3</v>
          </cell>
          <cell r="G54">
            <v>8.1678240740740739E-3</v>
          </cell>
          <cell r="H54">
            <v>31</v>
          </cell>
        </row>
        <row r="55">
          <cell r="B55" t="str">
            <v>Карамышева Надежда</v>
          </cell>
          <cell r="C55" t="str">
            <v>Школа 2045/ СШОР 111</v>
          </cell>
          <cell r="D55">
            <v>72</v>
          </cell>
          <cell r="E55">
            <v>2003</v>
          </cell>
          <cell r="F55">
            <v>4.2268518518518523E-3</v>
          </cell>
          <cell r="G55">
            <v>8.5775462962962967E-3</v>
          </cell>
          <cell r="H55">
            <v>29</v>
          </cell>
        </row>
        <row r="56">
          <cell r="B56" t="str">
            <v>Барбинягра Анна</v>
          </cell>
          <cell r="C56" t="str">
            <v>Выборг ЛО Фаворит</v>
          </cell>
          <cell r="D56">
            <v>73</v>
          </cell>
          <cell r="E56">
            <v>2003</v>
          </cell>
          <cell r="F56">
            <v>4.2777777777777779E-3</v>
          </cell>
          <cell r="G56">
            <v>8.788194444444444E-3</v>
          </cell>
          <cell r="H56">
            <v>27</v>
          </cell>
        </row>
        <row r="57">
          <cell r="B57" t="str">
            <v>Драчук Елизавета</v>
          </cell>
          <cell r="C57" t="str">
            <v>ДЮСШ Кольчугино</v>
          </cell>
          <cell r="D57">
            <v>75</v>
          </cell>
          <cell r="E57">
            <v>2004</v>
          </cell>
          <cell r="F57">
            <v>4.3437499999999995E-3</v>
          </cell>
          <cell r="G57">
            <v>8.8541666666666664E-3</v>
          </cell>
          <cell r="H57">
            <v>26</v>
          </cell>
        </row>
        <row r="58">
          <cell r="B58" t="str">
            <v>Мусина Виктория</v>
          </cell>
          <cell r="C58" t="str">
            <v>Кольчуг спорт</v>
          </cell>
          <cell r="D58">
            <v>81</v>
          </cell>
          <cell r="E58">
            <v>2004</v>
          </cell>
          <cell r="F58">
            <v>4.3182870370370371E-3</v>
          </cell>
          <cell r="G58">
            <v>8.9872685185185177E-3</v>
          </cell>
          <cell r="H58">
            <v>25</v>
          </cell>
        </row>
        <row r="59">
          <cell r="B59" t="str">
            <v>Тютюнова Александра</v>
          </cell>
          <cell r="C59" t="str">
            <v>Школа 2045/СШОР 111</v>
          </cell>
          <cell r="D59">
            <v>79</v>
          </cell>
          <cell r="E59">
            <v>2003</v>
          </cell>
          <cell r="F59">
            <v>4.4421296296296301E-3</v>
          </cell>
          <cell r="G59">
            <v>9.0393518518518522E-3</v>
          </cell>
          <cell r="H59">
            <v>24</v>
          </cell>
        </row>
        <row r="60">
          <cell r="B60" t="str">
            <v>Никишова Екатерина</v>
          </cell>
          <cell r="C60" t="str">
            <v>СШОР 111/ школа 2045</v>
          </cell>
          <cell r="D60">
            <v>78</v>
          </cell>
          <cell r="E60">
            <v>2003</v>
          </cell>
          <cell r="F60">
            <v>4.6249999999999998E-3</v>
          </cell>
          <cell r="G60">
            <v>9.1990740740740731E-3</v>
          </cell>
          <cell r="H60">
            <v>23</v>
          </cell>
        </row>
        <row r="61">
          <cell r="B61" t="str">
            <v>Шишаева Дарья</v>
          </cell>
          <cell r="C61" t="str">
            <v>школа 2045/СШОР 111</v>
          </cell>
          <cell r="D61">
            <v>84</v>
          </cell>
          <cell r="E61">
            <v>2003</v>
          </cell>
          <cell r="F61">
            <v>4.4571759259259261E-3</v>
          </cell>
          <cell r="G61">
            <v>9.4097222222222238E-3</v>
          </cell>
          <cell r="H61">
            <v>22</v>
          </cell>
        </row>
        <row r="62">
          <cell r="B62" t="str">
            <v>Лифенко Полина</v>
          </cell>
          <cell r="C62" t="str">
            <v>СДЮШОР 111</v>
          </cell>
          <cell r="D62">
            <v>82</v>
          </cell>
          <cell r="E62">
            <v>2003</v>
          </cell>
          <cell r="F62">
            <v>4.6527777777777774E-3</v>
          </cell>
          <cell r="G62">
            <v>9.6365740740740734E-3</v>
          </cell>
          <cell r="H62">
            <v>21</v>
          </cell>
        </row>
        <row r="63">
          <cell r="B63" t="str">
            <v>Мещерякова Екатерина</v>
          </cell>
          <cell r="C63" t="str">
            <v>Школа 2045/СШОР111</v>
          </cell>
          <cell r="D63">
            <v>74</v>
          </cell>
          <cell r="E63">
            <v>2003</v>
          </cell>
          <cell r="F63">
            <v>5.0405092592592593E-3</v>
          </cell>
          <cell r="G63">
            <v>1.0177083333333333E-2</v>
          </cell>
          <cell r="H63">
            <v>20</v>
          </cell>
        </row>
        <row r="64">
          <cell r="B64" t="str">
            <v>Сенченкова Валентина</v>
          </cell>
          <cell r="C64" t="str">
            <v>СШ 111/Зеленоград</v>
          </cell>
          <cell r="D64">
            <v>76</v>
          </cell>
          <cell r="E64">
            <v>2003</v>
          </cell>
          <cell r="F64">
            <v>4.8981481481481489E-3</v>
          </cell>
          <cell r="G64">
            <v>1.0355324074074074E-2</v>
          </cell>
          <cell r="H64">
            <v>19</v>
          </cell>
        </row>
        <row r="69">
          <cell r="B69" t="str">
            <v>Котова Мария</v>
          </cell>
          <cell r="C69" t="str">
            <v>ДЮСШ КРАСНОЗНАМЕНСК</v>
          </cell>
          <cell r="D69">
            <v>88</v>
          </cell>
          <cell r="E69">
            <v>2006</v>
          </cell>
          <cell r="F69">
            <v>4.5497685185185181E-3</v>
          </cell>
          <cell r="G69">
            <v>9.2708333333333341E-3</v>
          </cell>
          <cell r="H69">
            <v>33</v>
          </cell>
        </row>
        <row r="70">
          <cell r="B70" t="str">
            <v>Миронова Екатерина</v>
          </cell>
          <cell r="C70" t="str">
            <v>ДЮСШ Кольчугино</v>
          </cell>
          <cell r="D70">
            <v>92</v>
          </cell>
          <cell r="E70">
            <v>2005</v>
          </cell>
          <cell r="F70">
            <v>4.6030092592592598E-3</v>
          </cell>
          <cell r="G70">
            <v>9.586805555555555E-3</v>
          </cell>
          <cell r="H70">
            <v>31</v>
          </cell>
        </row>
        <row r="71">
          <cell r="B71" t="str">
            <v>Заночуева Мария</v>
          </cell>
          <cell r="C71" t="str">
            <v>ЮНЫЙ ЛЫЖНИК</v>
          </cell>
          <cell r="D71">
            <v>90</v>
          </cell>
          <cell r="E71">
            <v>2005</v>
          </cell>
          <cell r="F71">
            <v>4.6805555555555559E-3</v>
          </cell>
          <cell r="G71">
            <v>9.6701388888888896E-3</v>
          </cell>
          <cell r="H71">
            <v>29</v>
          </cell>
        </row>
        <row r="72">
          <cell r="B72" t="str">
            <v>Дорожкина Елизавета</v>
          </cell>
          <cell r="C72" t="str">
            <v>Юность Москвы Спарта</v>
          </cell>
          <cell r="D72">
            <v>87</v>
          </cell>
          <cell r="E72">
            <v>2005</v>
          </cell>
          <cell r="F72">
            <v>4.7499999999999999E-3</v>
          </cell>
          <cell r="G72">
            <v>9.9363425925925921E-3</v>
          </cell>
          <cell r="H72">
            <v>27</v>
          </cell>
        </row>
        <row r="73">
          <cell r="B73" t="str">
            <v>Свинцова Александра</v>
          </cell>
          <cell r="C73" t="str">
            <v>Школа 2045/СШОР 111</v>
          </cell>
          <cell r="D73">
            <v>91</v>
          </cell>
          <cell r="E73">
            <v>2006</v>
          </cell>
          <cell r="F73">
            <v>4.7835648148148151E-3</v>
          </cell>
          <cell r="G73">
            <v>9.959490740740741E-3</v>
          </cell>
          <cell r="H73">
            <v>26</v>
          </cell>
        </row>
        <row r="74">
          <cell r="B74" t="str">
            <v>Мысина Валерия</v>
          </cell>
          <cell r="C74" t="str">
            <v>ДЮСШ Кольчугино</v>
          </cell>
          <cell r="D74">
            <v>86</v>
          </cell>
          <cell r="E74">
            <v>2005</v>
          </cell>
          <cell r="F74">
            <v>5.4756944444444436E-3</v>
          </cell>
          <cell r="G74">
            <v>1.1274305555555557E-2</v>
          </cell>
          <cell r="H74">
            <v>25</v>
          </cell>
        </row>
        <row r="75">
          <cell r="B75" t="str">
            <v>Скуратова Екатерина</v>
          </cell>
          <cell r="C75" t="str">
            <v>Школа 2045/СШОР 111</v>
          </cell>
          <cell r="D75">
            <v>89</v>
          </cell>
          <cell r="E75">
            <v>2006</v>
          </cell>
          <cell r="F75">
            <v>5.4953703703703701E-3</v>
          </cell>
          <cell r="G75">
            <v>1.1278935185185185E-2</v>
          </cell>
          <cell r="H75">
            <v>24</v>
          </cell>
        </row>
        <row r="76">
          <cell r="B76" t="str">
            <v>Чеглакова Анастасия</v>
          </cell>
          <cell r="C76" t="str">
            <v>Школа 2045/СШОР 111</v>
          </cell>
          <cell r="D76">
            <v>85</v>
          </cell>
          <cell r="E76">
            <v>2005</v>
          </cell>
          <cell r="F76">
            <v>5.6307870370370357E-3</v>
          </cell>
          <cell r="G76">
            <v>1.1302083333333332E-2</v>
          </cell>
          <cell r="H76">
            <v>23</v>
          </cell>
        </row>
        <row r="80">
          <cell r="B80" t="str">
            <v>Легков Александр</v>
          </cell>
          <cell r="C80" t="str">
            <v>Москва</v>
          </cell>
          <cell r="D80">
            <v>160</v>
          </cell>
          <cell r="E80">
            <v>2004</v>
          </cell>
          <cell r="F80">
            <v>3.723379629629629E-3</v>
          </cell>
          <cell r="G80">
            <v>7.5590277777777782E-3</v>
          </cell>
          <cell r="H80">
            <v>1.1425925925925924E-2</v>
          </cell>
          <cell r="I80">
            <v>33</v>
          </cell>
        </row>
        <row r="81">
          <cell r="B81" t="str">
            <v>Степанов Константин</v>
          </cell>
          <cell r="C81" t="str">
            <v>Тринта</v>
          </cell>
          <cell r="D81">
            <v>168</v>
          </cell>
          <cell r="E81">
            <v>2003</v>
          </cell>
          <cell r="F81">
            <v>3.8807870370370368E-3</v>
          </cell>
          <cell r="G81">
            <v>7.8715277777777776E-3</v>
          </cell>
          <cell r="H81">
            <v>1.1751157407407406E-2</v>
          </cell>
          <cell r="I81">
            <v>31</v>
          </cell>
        </row>
        <row r="82">
          <cell r="B82" t="str">
            <v>Кордубайло Михаил</v>
          </cell>
          <cell r="C82" t="str">
            <v>Юность Москвы Спарта</v>
          </cell>
          <cell r="D82">
            <v>162</v>
          </cell>
          <cell r="E82">
            <v>2003</v>
          </cell>
          <cell r="F82">
            <v>3.863425925925926E-3</v>
          </cell>
          <cell r="G82">
            <v>7.8946759259259265E-3</v>
          </cell>
          <cell r="H82">
            <v>1.1991898148148149E-2</v>
          </cell>
          <cell r="I82">
            <v>29</v>
          </cell>
        </row>
        <row r="83">
          <cell r="B83" t="str">
            <v>Коробков Павел</v>
          </cell>
          <cell r="C83" t="str">
            <v>ЮНЫЙ ЛЫЖНИК</v>
          </cell>
          <cell r="D83">
            <v>167</v>
          </cell>
          <cell r="E83">
            <v>2003</v>
          </cell>
          <cell r="F83">
            <v>3.9733796296296297E-3</v>
          </cell>
          <cell r="G83">
            <v>8.0393518518518513E-3</v>
          </cell>
          <cell r="H83">
            <v>1.2133101851851853E-2</v>
          </cell>
          <cell r="I83">
            <v>27</v>
          </cell>
        </row>
        <row r="84">
          <cell r="B84" t="str">
            <v>Крюк Павел</v>
          </cell>
          <cell r="C84" t="str">
            <v>Юность Москвы Спарта</v>
          </cell>
          <cell r="D84">
            <v>152</v>
          </cell>
          <cell r="E84">
            <v>2003</v>
          </cell>
          <cell r="F84">
            <v>3.9201388888888888E-3</v>
          </cell>
          <cell r="G84">
            <v>8.0798611111111106E-3</v>
          </cell>
          <cell r="H84">
            <v>1.2142361111111111E-2</v>
          </cell>
          <cell r="I84">
            <v>26</v>
          </cell>
        </row>
        <row r="85">
          <cell r="B85" t="str">
            <v>Сластин Владимир</v>
          </cell>
          <cell r="C85" t="str">
            <v>"ЛК ""Лидер"" Домоде</v>
          </cell>
          <cell r="D85">
            <v>164</v>
          </cell>
          <cell r="E85">
            <v>2003</v>
          </cell>
          <cell r="F85">
            <v>3.9004629629629632E-3</v>
          </cell>
          <cell r="G85">
            <v>8.1249999999999985E-3</v>
          </cell>
          <cell r="H85">
            <v>1.2379629629629631E-2</v>
          </cell>
          <cell r="I85">
            <v>25</v>
          </cell>
        </row>
        <row r="86">
          <cell r="B86" t="str">
            <v>Подушко Даниил</v>
          </cell>
          <cell r="C86" t="str">
            <v>ДЮСШ Кольчугино</v>
          </cell>
          <cell r="D86">
            <v>157</v>
          </cell>
          <cell r="E86">
            <v>2004</v>
          </cell>
          <cell r="F86">
            <v>4.1979166666666666E-3</v>
          </cell>
          <cell r="G86">
            <v>8.4155092592592597E-3</v>
          </cell>
          <cell r="H86">
            <v>1.2564814814814815E-2</v>
          </cell>
          <cell r="I86">
            <v>24</v>
          </cell>
        </row>
        <row r="87">
          <cell r="B87" t="str">
            <v>Кобзарь Евгений</v>
          </cell>
          <cell r="C87" t="str">
            <v>СШ 93 на Можайке</v>
          </cell>
          <cell r="D87">
            <v>159</v>
          </cell>
          <cell r="E87">
            <v>2003</v>
          </cell>
          <cell r="F87">
            <v>3.9155092592592592E-3</v>
          </cell>
          <cell r="G87">
            <v>8.2997685185185171E-3</v>
          </cell>
          <cell r="H87">
            <v>1.2671296296296297E-2</v>
          </cell>
          <cell r="I87">
            <v>23</v>
          </cell>
        </row>
        <row r="88">
          <cell r="B88" t="str">
            <v>Кормаков Влад</v>
          </cell>
          <cell r="C88" t="str">
            <v>Сергиев Посад лично</v>
          </cell>
          <cell r="D88">
            <v>156</v>
          </cell>
          <cell r="E88">
            <v>2004</v>
          </cell>
          <cell r="F88">
            <v>4.1666666666666666E-3</v>
          </cell>
          <cell r="G88">
            <v>8.4432870370370373E-3</v>
          </cell>
          <cell r="H88">
            <v>1.2723379629629628E-2</v>
          </cell>
          <cell r="I88">
            <v>22</v>
          </cell>
        </row>
        <row r="89">
          <cell r="B89" t="str">
            <v>Абраменко Аркадий</v>
          </cell>
          <cell r="C89" t="str">
            <v>ДЮСШ Кольчугино</v>
          </cell>
          <cell r="D89">
            <v>155</v>
          </cell>
          <cell r="E89">
            <v>2004</v>
          </cell>
          <cell r="F89">
            <v>4.3437499999999995E-3</v>
          </cell>
          <cell r="G89">
            <v>8.6516203703703703E-3</v>
          </cell>
          <cell r="H89">
            <v>1.2973379629629628E-2</v>
          </cell>
          <cell r="I89">
            <v>21</v>
          </cell>
        </row>
        <row r="90">
          <cell r="B90" t="str">
            <v>Князюк Егор</v>
          </cell>
          <cell r="C90" t="str">
            <v>ЮНЫЙ ЛЫЖНИК</v>
          </cell>
          <cell r="D90">
            <v>161</v>
          </cell>
          <cell r="E90">
            <v>2003</v>
          </cell>
          <cell r="F90">
            <v>4.2905092592592595E-3</v>
          </cell>
          <cell r="G90">
            <v>8.8738425925925929E-3</v>
          </cell>
          <cell r="H90">
            <v>1.3356481481481483E-2</v>
          </cell>
          <cell r="I90">
            <v>20</v>
          </cell>
        </row>
        <row r="91">
          <cell r="B91" t="str">
            <v>Семячкин Матвей</v>
          </cell>
          <cell r="C91" t="str">
            <v>лично</v>
          </cell>
          <cell r="D91">
            <v>151</v>
          </cell>
          <cell r="E91">
            <v>2004</v>
          </cell>
          <cell r="F91">
            <v>4.4918981481481485E-3</v>
          </cell>
          <cell r="G91">
            <v>9.0277777777777787E-3</v>
          </cell>
          <cell r="H91">
            <v>1.3623842592592592E-2</v>
          </cell>
          <cell r="I91">
            <v>19</v>
          </cell>
        </row>
        <row r="92">
          <cell r="B92" t="str">
            <v>Красуленко Олег</v>
          </cell>
          <cell r="C92" t="str">
            <v>ТРУДОВЫЕ РЕЗЕРВЫ</v>
          </cell>
          <cell r="D92">
            <v>153</v>
          </cell>
          <cell r="E92">
            <v>2003</v>
          </cell>
          <cell r="F92">
            <v>4.4479166666666669E-3</v>
          </cell>
          <cell r="G92">
            <v>9.0057870370370378E-3</v>
          </cell>
          <cell r="H92">
            <v>1.3668981481481482E-2</v>
          </cell>
          <cell r="I92">
            <v>18</v>
          </cell>
        </row>
        <row r="93">
          <cell r="B93" t="str">
            <v>Хамзин Ильнур</v>
          </cell>
          <cell r="C93" t="str">
            <v>СШОР111-ФОК Лотос</v>
          </cell>
          <cell r="D93">
            <v>158</v>
          </cell>
          <cell r="E93">
            <v>2004</v>
          </cell>
          <cell r="F93">
            <v>4.2905092592592595E-3</v>
          </cell>
          <cell r="G93">
            <v>9.0277777777777787E-3</v>
          </cell>
          <cell r="H93">
            <v>1.3731481481481482E-2</v>
          </cell>
          <cell r="I93">
            <v>17</v>
          </cell>
        </row>
        <row r="94">
          <cell r="B94" t="str">
            <v>Никитенко Георгий</v>
          </cell>
          <cell r="C94" t="str">
            <v>ЮНЫЙ ЛЫЖНИК</v>
          </cell>
          <cell r="D94">
            <v>154</v>
          </cell>
          <cell r="E94">
            <v>2003</v>
          </cell>
          <cell r="F94">
            <v>4.5046296296296293E-3</v>
          </cell>
          <cell r="G94">
            <v>9.2442129629629628E-3</v>
          </cell>
          <cell r="H94">
            <v>1.3931712962962963E-2</v>
          </cell>
          <cell r="I94">
            <v>16</v>
          </cell>
        </row>
        <row r="95">
          <cell r="B95" t="str">
            <v>Калина Милан</v>
          </cell>
          <cell r="C95" t="str">
            <v>ДЮСШ Краснознаменск</v>
          </cell>
          <cell r="D95">
            <v>163</v>
          </cell>
          <cell r="E95">
            <v>2004</v>
          </cell>
          <cell r="F95">
            <v>4.650462962962963E-3</v>
          </cell>
          <cell r="G95">
            <v>9.4976851851851837E-3</v>
          </cell>
          <cell r="H95">
            <v>1.4376157407407409E-2</v>
          </cell>
          <cell r="I95">
            <v>15</v>
          </cell>
        </row>
        <row r="96">
          <cell r="B96" t="str">
            <v>Чернов Игорь</v>
          </cell>
          <cell r="C96" t="str">
            <v>Школа 2045/СШОР 111</v>
          </cell>
          <cell r="D96">
            <v>165</v>
          </cell>
          <cell r="E96">
            <v>2003</v>
          </cell>
          <cell r="F96">
            <v>5.5925925925925926E-3</v>
          </cell>
          <cell r="G96">
            <v>1.1079861111111112E-2</v>
          </cell>
          <cell r="H96">
            <v>1.6593750000000001E-2</v>
          </cell>
          <cell r="I96">
            <v>14</v>
          </cell>
        </row>
        <row r="100">
          <cell r="B100" t="str">
            <v>Перминова Екатерина</v>
          </cell>
          <cell r="C100" t="str">
            <v>СШ 93 на Можайке</v>
          </cell>
          <cell r="D100">
            <v>169</v>
          </cell>
          <cell r="E100">
            <v>2000</v>
          </cell>
          <cell r="F100">
            <v>4.4560185185185189E-3</v>
          </cell>
          <cell r="G100">
            <v>8.835648148148148E-3</v>
          </cell>
          <cell r="H100">
            <v>1.3121527777777779E-2</v>
          </cell>
          <cell r="I100">
            <v>33</v>
          </cell>
        </row>
        <row r="101">
          <cell r="B101" t="str">
            <v>Шустрова Мария</v>
          </cell>
          <cell r="C101" t="str">
            <v>СШОР 111</v>
          </cell>
          <cell r="D101">
            <v>170</v>
          </cell>
          <cell r="E101">
            <v>2000</v>
          </cell>
          <cell r="F101">
            <v>4.3344907407407403E-3</v>
          </cell>
          <cell r="G101">
            <v>8.7175925925925928E-3</v>
          </cell>
          <cell r="H101">
            <v>1.3417824074074073E-2</v>
          </cell>
          <cell r="I101">
            <v>31</v>
          </cell>
        </row>
        <row r="102">
          <cell r="B102" t="str">
            <v>Зверева Екатерина</v>
          </cell>
          <cell r="C102" t="str">
            <v>Тринта</v>
          </cell>
          <cell r="D102">
            <v>172</v>
          </cell>
          <cell r="E102">
            <v>2000</v>
          </cell>
          <cell r="F102">
            <v>4.4027777777777772E-3</v>
          </cell>
          <cell r="G102">
            <v>8.8703703703703705E-3</v>
          </cell>
          <cell r="H102">
            <v>1.351388888888889E-2</v>
          </cell>
          <cell r="I102">
            <v>29</v>
          </cell>
        </row>
        <row r="103">
          <cell r="B103" t="str">
            <v>Агафонова Ангелина</v>
          </cell>
          <cell r="C103" t="str">
            <v>СШОР 111 ФОК Лотос</v>
          </cell>
          <cell r="D103">
            <v>171</v>
          </cell>
          <cell r="E103">
            <v>2000</v>
          </cell>
          <cell r="F103">
            <v>4.3611111111111116E-3</v>
          </cell>
          <cell r="G103">
            <v>8.9618055555555545E-3</v>
          </cell>
          <cell r="H103">
            <v>1.3989583333333333E-2</v>
          </cell>
          <cell r="I103">
            <v>27</v>
          </cell>
        </row>
        <row r="107">
          <cell r="B107" t="str">
            <v>Петрова Анастасия</v>
          </cell>
          <cell r="C107" t="str">
            <v>Сшор 111/Москва</v>
          </cell>
          <cell r="D107">
            <v>178</v>
          </cell>
          <cell r="E107">
            <v>2001</v>
          </cell>
          <cell r="F107">
            <v>3.7534722222222223E-3</v>
          </cell>
          <cell r="G107">
            <v>7.5821759259259262E-3</v>
          </cell>
          <cell r="H107">
            <v>1.1583333333333333E-2</v>
          </cell>
          <cell r="I107">
            <v>33</v>
          </cell>
        </row>
        <row r="108">
          <cell r="B108" t="str">
            <v>Лямина Мария</v>
          </cell>
          <cell r="C108" t="str">
            <v>ЮМ Спартак</v>
          </cell>
          <cell r="D108">
            <v>176</v>
          </cell>
          <cell r="E108">
            <v>2002</v>
          </cell>
          <cell r="F108">
            <v>3.8726851851851852E-3</v>
          </cell>
          <cell r="G108">
            <v>8.0046296296296306E-3</v>
          </cell>
          <cell r="H108">
            <v>1.2383101851851852E-2</v>
          </cell>
          <cell r="I108">
            <v>31</v>
          </cell>
        </row>
        <row r="109">
          <cell r="B109" t="str">
            <v>Капитонова Анна</v>
          </cell>
          <cell r="C109" t="b">
            <v>1</v>
          </cell>
          <cell r="D109">
            <v>187</v>
          </cell>
          <cell r="E109">
            <v>2001</v>
          </cell>
          <cell r="F109">
            <v>4.1203703703703706E-3</v>
          </cell>
          <cell r="G109">
            <v>8.3564814814814804E-3</v>
          </cell>
          <cell r="H109">
            <v>1.2597222222222223E-2</v>
          </cell>
          <cell r="I109">
            <v>29</v>
          </cell>
        </row>
        <row r="110">
          <cell r="B110" t="str">
            <v>Бондарева Анастасия</v>
          </cell>
          <cell r="C110" t="str">
            <v>СШОР 111 ФОК Лотос</v>
          </cell>
          <cell r="D110">
            <v>179</v>
          </cell>
          <cell r="E110">
            <v>2002</v>
          </cell>
          <cell r="F110">
            <v>4.0185185185185194E-3</v>
          </cell>
          <cell r="G110">
            <v>8.2893518518518516E-3</v>
          </cell>
          <cell r="H110">
            <v>1.2633101851851852E-2</v>
          </cell>
          <cell r="I110">
            <v>27</v>
          </cell>
        </row>
        <row r="111">
          <cell r="B111" t="str">
            <v>Зимина Полина</v>
          </cell>
          <cell r="C111" t="str">
            <v>Зеленоград</v>
          </cell>
          <cell r="D111">
            <v>186</v>
          </cell>
          <cell r="E111">
            <v>2002</v>
          </cell>
          <cell r="F111">
            <v>5.3750000000000004E-3</v>
          </cell>
          <cell r="G111">
            <v>1.084837962962963E-2</v>
          </cell>
          <cell r="H111">
            <v>1.6644675925925927E-2</v>
          </cell>
          <cell r="I111">
            <v>26</v>
          </cell>
        </row>
        <row r="127">
          <cell r="B127" t="str">
            <v>Додонов Илья</v>
          </cell>
          <cell r="C127" t="str">
            <v>КДЮСШ  Пушкино</v>
          </cell>
          <cell r="D127">
            <v>205</v>
          </cell>
          <cell r="E127">
            <v>2000</v>
          </cell>
          <cell r="F127">
            <v>8.5972222222222231E-3</v>
          </cell>
          <cell r="G127">
            <v>1.444560185185185E-2</v>
          </cell>
          <cell r="H127">
            <v>33</v>
          </cell>
        </row>
        <row r="128">
          <cell r="B128" t="str">
            <v>Болотников Николай</v>
          </cell>
          <cell r="C128" t="str">
            <v>ЛК НАСЕДКИНА</v>
          </cell>
          <cell r="D128">
            <v>203</v>
          </cell>
          <cell r="E128">
            <v>1999</v>
          </cell>
          <cell r="F128">
            <v>8.564814814814815E-3</v>
          </cell>
          <cell r="G128">
            <v>1.4487268518518519E-2</v>
          </cell>
          <cell r="H128">
            <v>31</v>
          </cell>
        </row>
        <row r="129">
          <cell r="B129" t="str">
            <v>Сафонов Егор</v>
          </cell>
          <cell r="C129" t="str">
            <v>КДЮСШ  Пушкино</v>
          </cell>
          <cell r="D129">
            <v>202</v>
          </cell>
          <cell r="E129">
            <v>2000</v>
          </cell>
          <cell r="F129">
            <v>8.7453703703703704E-3</v>
          </cell>
          <cell r="G129">
            <v>1.5008101851851854E-2</v>
          </cell>
          <cell r="H129">
            <v>29</v>
          </cell>
        </row>
        <row r="130">
          <cell r="B130" t="str">
            <v>Чухчин Вадим</v>
          </cell>
          <cell r="C130" t="str">
            <v>Олимп</v>
          </cell>
          <cell r="D130">
            <v>204</v>
          </cell>
          <cell r="E130">
            <v>2000</v>
          </cell>
          <cell r="F130">
            <v>8.8611111111111113E-3</v>
          </cell>
          <cell r="G130">
            <v>1.5162037037037036E-2</v>
          </cell>
          <cell r="H130">
            <v>27</v>
          </cell>
        </row>
        <row r="134">
          <cell r="B134" t="str">
            <v>Макаров Павел</v>
          </cell>
          <cell r="C134" t="str">
            <v>Санкт-Петербург Зеле</v>
          </cell>
          <cell r="D134">
            <v>214</v>
          </cell>
          <cell r="E134">
            <v>2002</v>
          </cell>
          <cell r="F134">
            <v>8.5474537037037047E-3</v>
          </cell>
          <cell r="G134">
            <v>1.4596064814814817E-2</v>
          </cell>
          <cell r="H134">
            <v>33</v>
          </cell>
        </row>
        <row r="135">
          <cell r="B135" t="str">
            <v>Титов Даниил</v>
          </cell>
          <cell r="C135" t="str">
            <v>СШОР111-ФОК Лотос</v>
          </cell>
          <cell r="D135">
            <v>213</v>
          </cell>
          <cell r="E135">
            <v>2001</v>
          </cell>
          <cell r="F135">
            <v>8.7291666666666663E-3</v>
          </cell>
          <cell r="G135">
            <v>1.4960648148148148E-2</v>
          </cell>
          <cell r="H135">
            <v>31</v>
          </cell>
        </row>
        <row r="136">
          <cell r="B136" t="str">
            <v>Аборонов Иван</v>
          </cell>
          <cell r="C136" t="str">
            <v>ДЮСШ Краснознаменск</v>
          </cell>
          <cell r="D136">
            <v>216</v>
          </cell>
          <cell r="E136">
            <v>2001</v>
          </cell>
          <cell r="F136">
            <v>8.7743055555555543E-3</v>
          </cell>
          <cell r="G136">
            <v>1.4984953703703703E-2</v>
          </cell>
          <cell r="H136">
            <v>29</v>
          </cell>
        </row>
        <row r="137">
          <cell r="B137" t="str">
            <v>Ходжич Денис</v>
          </cell>
          <cell r="C137" t="str">
            <v>Ёлка=Луч</v>
          </cell>
          <cell r="D137">
            <v>217</v>
          </cell>
          <cell r="E137">
            <v>2001</v>
          </cell>
          <cell r="F137">
            <v>8.8055555555555543E-3</v>
          </cell>
          <cell r="G137">
            <v>1.5094907407407409E-2</v>
          </cell>
          <cell r="H137">
            <v>27</v>
          </cell>
        </row>
        <row r="138">
          <cell r="B138" t="str">
            <v>Овчинников Евгений</v>
          </cell>
          <cell r="C138" t="str">
            <v>СШОР 111</v>
          </cell>
          <cell r="D138">
            <v>210</v>
          </cell>
          <cell r="E138">
            <v>2002</v>
          </cell>
          <cell r="F138">
            <v>9.2754629629629628E-3</v>
          </cell>
          <cell r="G138">
            <v>1.5763888888888886E-2</v>
          </cell>
          <cell r="H138">
            <v>26</v>
          </cell>
        </row>
        <row r="139">
          <cell r="B139" t="str">
            <v>Абубакиров Дмитрий</v>
          </cell>
          <cell r="C139" t="str">
            <v>Балакирево</v>
          </cell>
          <cell r="D139">
            <v>208</v>
          </cell>
          <cell r="E139">
            <v>2001</v>
          </cell>
          <cell r="F139">
            <v>9.2858796296296283E-3</v>
          </cell>
          <cell r="G139">
            <v>1.5782407407407408E-2</v>
          </cell>
          <cell r="H139">
            <v>25</v>
          </cell>
        </row>
        <row r="140">
          <cell r="B140" t="str">
            <v>Морозов Василий</v>
          </cell>
          <cell r="C140" t="str">
            <v>СШОР 111 Москва</v>
          </cell>
          <cell r="D140">
            <v>215</v>
          </cell>
          <cell r="E140">
            <v>2002</v>
          </cell>
          <cell r="F140">
            <v>9.4988425925925917E-3</v>
          </cell>
          <cell r="G140">
            <v>1.6160879629629633E-2</v>
          </cell>
          <cell r="H140">
            <v>24</v>
          </cell>
        </row>
        <row r="141">
          <cell r="B141" t="str">
            <v>Смирнов Дмитрий</v>
          </cell>
          <cell r="C141" t="str">
            <v>СШОР111-ФОК Лотос</v>
          </cell>
          <cell r="D141">
            <v>211</v>
          </cell>
          <cell r="E141">
            <v>2001</v>
          </cell>
          <cell r="F141">
            <v>9.4016203703703709E-3</v>
          </cell>
          <cell r="G141">
            <v>1.6171296296296295E-2</v>
          </cell>
          <cell r="H141">
            <v>23</v>
          </cell>
        </row>
        <row r="142">
          <cell r="B142" t="str">
            <v>Господариков Матвей</v>
          </cell>
          <cell r="C142" t="str">
            <v>Санкт-Петербург Зеле</v>
          </cell>
          <cell r="D142">
            <v>209</v>
          </cell>
          <cell r="E142">
            <v>2002</v>
          </cell>
          <cell r="F142">
            <v>9.7696759259259264E-3</v>
          </cell>
          <cell r="G142">
            <v>1.6643518518518519E-2</v>
          </cell>
          <cell r="H142">
            <v>22</v>
          </cell>
        </row>
        <row r="143">
          <cell r="B143" t="str">
            <v>Чех Евгений</v>
          </cell>
          <cell r="C143" t="str">
            <v>ДЮСШ  Краснознаменск</v>
          </cell>
          <cell r="D143">
            <v>207</v>
          </cell>
          <cell r="E143">
            <v>2002</v>
          </cell>
          <cell r="F143">
            <v>1.0129629629629629E-2</v>
          </cell>
          <cell r="G143">
            <v>1.7023148148148145E-2</v>
          </cell>
          <cell r="H143">
            <v>21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алификация"/>
      <sheetName val="Финал"/>
    </sheetNames>
    <sheetDataSet>
      <sheetData sheetId="0" refreshError="1"/>
      <sheetData sheetId="1">
        <row r="13">
          <cell r="B13" t="str">
            <v>Гончарук Денис</v>
          </cell>
          <cell r="C13" t="str">
            <v>ДЮСШ Краснознаменск</v>
          </cell>
          <cell r="D13">
            <v>92</v>
          </cell>
          <cell r="E13">
            <v>2007</v>
          </cell>
          <cell r="F13" t="str">
            <v>Финал А</v>
          </cell>
          <cell r="G13">
            <v>33</v>
          </cell>
        </row>
        <row r="14">
          <cell r="B14" t="str">
            <v>Трофименко Никита</v>
          </cell>
          <cell r="C14" t="str">
            <v>ДЮСШ Краснознаменск</v>
          </cell>
          <cell r="D14">
            <v>88</v>
          </cell>
          <cell r="E14">
            <v>2007</v>
          </cell>
          <cell r="F14" t="str">
            <v>Финал А</v>
          </cell>
          <cell r="G14">
            <v>31</v>
          </cell>
        </row>
        <row r="15">
          <cell r="B15" t="str">
            <v>Карамнов Никита</v>
          </cell>
          <cell r="C15" t="str">
            <v>СДЮШОР 43</v>
          </cell>
          <cell r="D15">
            <v>89</v>
          </cell>
          <cell r="E15">
            <v>2007</v>
          </cell>
          <cell r="F15" t="str">
            <v>Финал Б</v>
          </cell>
          <cell r="G15">
            <v>29</v>
          </cell>
        </row>
        <row r="16">
          <cell r="B16" t="str">
            <v>Дроздов Даниил</v>
          </cell>
          <cell r="C16" t="str">
            <v>Купавинский лыжный к</v>
          </cell>
          <cell r="D16">
            <v>90</v>
          </cell>
          <cell r="E16">
            <v>2007</v>
          </cell>
          <cell r="F16" t="str">
            <v>Финал Б</v>
          </cell>
          <cell r="G16">
            <v>27</v>
          </cell>
        </row>
        <row r="17">
          <cell r="B17" t="str">
            <v>Сивков Алексей</v>
          </cell>
          <cell r="C17" t="str">
            <v>ЮНЫЙ ЛЫЖНИК</v>
          </cell>
          <cell r="D17">
            <v>87</v>
          </cell>
          <cell r="E17">
            <v>2008</v>
          </cell>
          <cell r="F17" t="str">
            <v>¼ финала</v>
          </cell>
          <cell r="G17">
            <v>26</v>
          </cell>
        </row>
        <row r="18">
          <cell r="B18" t="str">
            <v>Ватамановский Александр</v>
          </cell>
          <cell r="D18">
            <v>97</v>
          </cell>
          <cell r="E18">
            <v>2009</v>
          </cell>
          <cell r="F18" t="str">
            <v>¼ финала</v>
          </cell>
          <cell r="G18">
            <v>25</v>
          </cell>
        </row>
        <row r="19">
          <cell r="B19" t="str">
            <v>Яковченко Владимир</v>
          </cell>
          <cell r="C19" t="str">
            <v>ЮНЫЙ ЛЫЖНИК</v>
          </cell>
          <cell r="D19">
            <v>93</v>
          </cell>
          <cell r="E19">
            <v>2009</v>
          </cell>
          <cell r="F19" t="str">
            <v>¼ финала</v>
          </cell>
          <cell r="G19">
            <v>24</v>
          </cell>
        </row>
        <row r="20">
          <cell r="B20" t="str">
            <v>Грачев Григорий</v>
          </cell>
          <cell r="C20" t="str">
            <v>Лично</v>
          </cell>
          <cell r="D20">
            <v>86</v>
          </cell>
          <cell r="E20">
            <v>2008</v>
          </cell>
          <cell r="F20" t="str">
            <v>¼ финала</v>
          </cell>
          <cell r="G20">
            <v>23</v>
          </cell>
        </row>
        <row r="21">
          <cell r="B21" t="str">
            <v>Карацуба Павел</v>
          </cell>
          <cell r="C21" t="str">
            <v>ЮНЫЙ ЛЫЖНИК</v>
          </cell>
          <cell r="D21">
            <v>94</v>
          </cell>
          <cell r="E21">
            <v>2009</v>
          </cell>
          <cell r="F21" t="str">
            <v>неквал</v>
          </cell>
          <cell r="G21">
            <v>22</v>
          </cell>
        </row>
        <row r="22">
          <cell r="B22" t="str">
            <v>Бологов Владимир</v>
          </cell>
          <cell r="C22" t="str">
            <v>Некрасовка</v>
          </cell>
          <cell r="D22">
            <v>91</v>
          </cell>
          <cell r="E22">
            <v>2010</v>
          </cell>
          <cell r="F22" t="str">
            <v>неквал</v>
          </cell>
          <cell r="G22">
            <v>21</v>
          </cell>
        </row>
        <row r="23">
          <cell r="B23" t="str">
            <v>Майоров Иван</v>
          </cell>
          <cell r="C23" t="str">
            <v>СШОР111 - ФОК «ЛОТОС</v>
          </cell>
          <cell r="D23">
            <v>96</v>
          </cell>
          <cell r="E23">
            <v>2008</v>
          </cell>
          <cell r="F23" t="str">
            <v>неквал</v>
          </cell>
          <cell r="G23">
            <v>20</v>
          </cell>
        </row>
        <row r="28">
          <cell r="B28" t="str">
            <v>Широкова Александра</v>
          </cell>
          <cell r="C28" t="str">
            <v>Трудовые резервы</v>
          </cell>
          <cell r="D28">
            <v>109</v>
          </cell>
          <cell r="E28">
            <v>2007</v>
          </cell>
          <cell r="F28" t="str">
            <v>Финал Б</v>
          </cell>
          <cell r="G28">
            <v>33</v>
          </cell>
        </row>
        <row r="29">
          <cell r="B29" t="str">
            <v>Тихомирова Ариадна</v>
          </cell>
          <cell r="C29" t="str">
            <v>СШ по ЗВС Химки</v>
          </cell>
          <cell r="D29">
            <v>100</v>
          </cell>
          <cell r="E29">
            <v>2007</v>
          </cell>
          <cell r="F29" t="str">
            <v>Финал Б</v>
          </cell>
          <cell r="G29">
            <v>31</v>
          </cell>
        </row>
        <row r="30">
          <cell r="B30" t="str">
            <v>Крюк Алёна</v>
          </cell>
          <cell r="C30" t="str">
            <v>Юность Москвы Спарта</v>
          </cell>
          <cell r="D30">
            <v>108</v>
          </cell>
          <cell r="E30">
            <v>2008</v>
          </cell>
          <cell r="F30" t="str">
            <v>¼ финала</v>
          </cell>
          <cell r="G30">
            <v>29</v>
          </cell>
        </row>
        <row r="31">
          <cell r="B31" t="str">
            <v>Мурзакова Анастасия</v>
          </cell>
          <cell r="C31" t="str">
            <v>ДЮСШ Кольчугино</v>
          </cell>
          <cell r="D31">
            <v>104</v>
          </cell>
          <cell r="E31">
            <v>2009</v>
          </cell>
          <cell r="F31" t="str">
            <v>¼ финала</v>
          </cell>
          <cell r="G31">
            <v>27</v>
          </cell>
        </row>
        <row r="32">
          <cell r="B32" t="str">
            <v>Яковченко Елена</v>
          </cell>
          <cell r="C32" t="str">
            <v>ЮНЫЙ ЛЫЖНИК</v>
          </cell>
          <cell r="D32">
            <v>101</v>
          </cell>
          <cell r="E32">
            <v>2007</v>
          </cell>
          <cell r="F32" t="str">
            <v>¼ финала</v>
          </cell>
          <cell r="G32">
            <v>26</v>
          </cell>
        </row>
        <row r="33">
          <cell r="B33" t="str">
            <v>Ладыгина Ксения</v>
          </cell>
          <cell r="C33" t="str">
            <v>Новодеревенская СОШ,</v>
          </cell>
          <cell r="D33">
            <v>107</v>
          </cell>
          <cell r="E33">
            <v>2008</v>
          </cell>
          <cell r="F33" t="str">
            <v>¼ финала</v>
          </cell>
          <cell r="G33">
            <v>25</v>
          </cell>
        </row>
        <row r="34">
          <cell r="B34" t="str">
            <v>Ходжич Амела</v>
          </cell>
          <cell r="C34" t="str">
            <v>Елка</v>
          </cell>
          <cell r="D34">
            <v>105</v>
          </cell>
          <cell r="E34">
            <v>2008</v>
          </cell>
          <cell r="F34" t="str">
            <v>неквал</v>
          </cell>
          <cell r="G34">
            <v>24</v>
          </cell>
        </row>
        <row r="35">
          <cell r="B35" t="str">
            <v>Юсова Настя</v>
          </cell>
          <cell r="C35" t="str">
            <v>Гбу СШОР трудовые ре</v>
          </cell>
          <cell r="D35">
            <v>106</v>
          </cell>
          <cell r="E35">
            <v>2008</v>
          </cell>
          <cell r="F35" t="str">
            <v>неквал</v>
          </cell>
          <cell r="G35">
            <v>23</v>
          </cell>
        </row>
        <row r="38">
          <cell r="B38" t="str">
            <v>Мамичев Вячеслав</v>
          </cell>
          <cell r="C38" t="str">
            <v>ДЮСШ Краснознаменск</v>
          </cell>
          <cell r="D38">
            <v>68</v>
          </cell>
          <cell r="E38">
            <v>2005</v>
          </cell>
          <cell r="F38" t="str">
            <v>Финал А</v>
          </cell>
          <cell r="G38">
            <v>33</v>
          </cell>
        </row>
        <row r="39">
          <cell r="B39" t="str">
            <v>Федорченко Фёдор</v>
          </cell>
          <cell r="C39" t="str">
            <v>ЮНЫЙ ЛЫЖНИК</v>
          </cell>
          <cell r="D39">
            <v>62</v>
          </cell>
          <cell r="E39">
            <v>2006</v>
          </cell>
          <cell r="F39" t="str">
            <v>Финал А</v>
          </cell>
          <cell r="G39">
            <v>31</v>
          </cell>
        </row>
        <row r="40">
          <cell r="B40" t="str">
            <v>Забродин Кирилл</v>
          </cell>
          <cell r="C40" t="str">
            <v>ДЮСШ Кольчугино</v>
          </cell>
          <cell r="D40">
            <v>59</v>
          </cell>
          <cell r="E40">
            <v>2006</v>
          </cell>
          <cell r="F40" t="str">
            <v>Финал Б</v>
          </cell>
          <cell r="G40">
            <v>29</v>
          </cell>
        </row>
        <row r="41">
          <cell r="B41" t="str">
            <v>Сонин Михаил</v>
          </cell>
          <cell r="C41" t="str">
            <v>ДЮСШ Краснознаменск</v>
          </cell>
          <cell r="D41">
            <v>64</v>
          </cell>
          <cell r="E41">
            <v>2006</v>
          </cell>
          <cell r="F41" t="str">
            <v>Финал Б</v>
          </cell>
          <cell r="G41">
            <v>27</v>
          </cell>
        </row>
        <row r="42">
          <cell r="B42" t="str">
            <v>Новосёлов Денис</v>
          </cell>
          <cell r="C42" t="str">
            <v>ЮНЫЙ ЛЫЖНИК</v>
          </cell>
          <cell r="D42">
            <v>65</v>
          </cell>
          <cell r="E42">
            <v>2006</v>
          </cell>
          <cell r="F42" t="str">
            <v>¼ финала</v>
          </cell>
          <cell r="G42">
            <v>26</v>
          </cell>
        </row>
        <row r="43">
          <cell r="B43" t="str">
            <v>Заводнов Артём</v>
          </cell>
          <cell r="C43" t="str">
            <v>ЮНЫЙ ЛЫЖНИК</v>
          </cell>
          <cell r="D43">
            <v>69</v>
          </cell>
          <cell r="E43">
            <v>2006</v>
          </cell>
          <cell r="F43" t="str">
            <v>¼ финала</v>
          </cell>
          <cell r="G43">
            <v>25</v>
          </cell>
        </row>
        <row r="44">
          <cell r="B44" t="str">
            <v>Зимин Данила</v>
          </cell>
          <cell r="C44" t="str">
            <v>СШОР111ФОК-Лотос Бог</v>
          </cell>
          <cell r="D44">
            <v>67</v>
          </cell>
          <cell r="E44">
            <v>2005</v>
          </cell>
          <cell r="F44" t="str">
            <v>¼ финала</v>
          </cell>
          <cell r="G44">
            <v>24</v>
          </cell>
        </row>
        <row r="45">
          <cell r="B45" t="str">
            <v>Абубакиров Максим</v>
          </cell>
          <cell r="C45" t="str">
            <v>Балакирево</v>
          </cell>
          <cell r="D45">
            <v>61</v>
          </cell>
          <cell r="E45">
            <v>2005</v>
          </cell>
          <cell r="F45" t="str">
            <v>¼ финала</v>
          </cell>
          <cell r="G45">
            <v>23</v>
          </cell>
        </row>
        <row r="46">
          <cell r="B46" t="str">
            <v>Орлов Ярослав</v>
          </cell>
          <cell r="C46" t="str">
            <v>СШОР 111 ФОК Лотос/Б</v>
          </cell>
          <cell r="D46">
            <v>70</v>
          </cell>
          <cell r="E46">
            <v>2006</v>
          </cell>
          <cell r="F46" t="str">
            <v>⅛ финала</v>
          </cell>
          <cell r="G46">
            <v>22</v>
          </cell>
        </row>
        <row r="47">
          <cell r="B47" t="str">
            <v>Спиридонов Никита</v>
          </cell>
          <cell r="C47" t="str">
            <v>ЮНЫЙ ЛЫЖНИК</v>
          </cell>
          <cell r="D47">
            <v>63</v>
          </cell>
          <cell r="E47">
            <v>2006</v>
          </cell>
          <cell r="F47" t="str">
            <v>⅛ финала</v>
          </cell>
          <cell r="G47">
            <v>21</v>
          </cell>
        </row>
        <row r="48">
          <cell r="B48" t="str">
            <v>Машков Кирилл</v>
          </cell>
          <cell r="C48" t="str">
            <v>ЮНЫЙ ЛЫЖНИК</v>
          </cell>
          <cell r="D48">
            <v>66</v>
          </cell>
          <cell r="E48">
            <v>2006</v>
          </cell>
          <cell r="F48" t="str">
            <v>⅛ финала</v>
          </cell>
          <cell r="G48">
            <v>20</v>
          </cell>
        </row>
        <row r="51">
          <cell r="B51" t="str">
            <v>Барабаш Мария</v>
          </cell>
          <cell r="C51" t="str">
            <v>Самбо-70</v>
          </cell>
          <cell r="D51">
            <v>82</v>
          </cell>
          <cell r="E51">
            <v>2005</v>
          </cell>
          <cell r="F51" t="str">
            <v>Финал А</v>
          </cell>
          <cell r="G51">
            <v>33</v>
          </cell>
        </row>
        <row r="52">
          <cell r="B52" t="str">
            <v>Заночуева Мария</v>
          </cell>
          <cell r="C52" t="str">
            <v>ЮНЫЙ ЛЫЖНИК</v>
          </cell>
          <cell r="D52">
            <v>79</v>
          </cell>
          <cell r="E52">
            <v>2005</v>
          </cell>
          <cell r="F52" t="str">
            <v>Финал А</v>
          </cell>
          <cell r="G52">
            <v>31</v>
          </cell>
        </row>
        <row r="53">
          <cell r="B53" t="str">
            <v>Миронова Екатерина</v>
          </cell>
          <cell r="C53" t="str">
            <v>ДЮСШ Кольчугино</v>
          </cell>
          <cell r="D53">
            <v>78</v>
          </cell>
          <cell r="E53">
            <v>2005</v>
          </cell>
          <cell r="F53" t="str">
            <v>Финал Б</v>
          </cell>
          <cell r="G53">
            <v>29</v>
          </cell>
        </row>
        <row r="54">
          <cell r="B54" t="str">
            <v>Хвостова Софья</v>
          </cell>
          <cell r="C54" t="str">
            <v>СШОР 111 Фок Лотос</v>
          </cell>
          <cell r="D54">
            <v>80</v>
          </cell>
          <cell r="E54">
            <v>2005</v>
          </cell>
          <cell r="F54" t="str">
            <v>Финал Б</v>
          </cell>
          <cell r="G54">
            <v>27</v>
          </cell>
        </row>
        <row r="55">
          <cell r="B55" t="str">
            <v>Ривас Домингес Екатерина</v>
          </cell>
          <cell r="C55" t="str">
            <v>ЮНЫЙ ЛЫЖНИК</v>
          </cell>
          <cell r="D55">
            <v>83</v>
          </cell>
          <cell r="E55">
            <v>2006</v>
          </cell>
          <cell r="F55" t="str">
            <v>¼ финала</v>
          </cell>
          <cell r="G55">
            <v>26</v>
          </cell>
        </row>
        <row r="56">
          <cell r="B56" t="str">
            <v>Князькова Алина</v>
          </cell>
          <cell r="C56" t="str">
            <v>ДЮСШ Кольчугино</v>
          </cell>
          <cell r="D56">
            <v>76</v>
          </cell>
          <cell r="E56">
            <v>2006</v>
          </cell>
          <cell r="F56" t="str">
            <v>¼ финала</v>
          </cell>
          <cell r="G56">
            <v>25</v>
          </cell>
        </row>
        <row r="57">
          <cell r="B57" t="str">
            <v>Мысина Валерия</v>
          </cell>
          <cell r="C57" t="str">
            <v>Кольчугино</v>
          </cell>
          <cell r="D57">
            <v>77</v>
          </cell>
          <cell r="E57">
            <v>2006</v>
          </cell>
          <cell r="F57" t="str">
            <v>¼ финала</v>
          </cell>
          <cell r="G57">
            <v>24</v>
          </cell>
        </row>
        <row r="58">
          <cell r="B58" t="str">
            <v>Божа Ксения</v>
          </cell>
          <cell r="C58" t="str">
            <v>"ГБУ СШОР ""Трудовые</v>
          </cell>
          <cell r="D58">
            <v>81</v>
          </cell>
          <cell r="E58">
            <v>2006</v>
          </cell>
          <cell r="F58" t="str">
            <v>¼ финала</v>
          </cell>
          <cell r="G58">
            <v>23</v>
          </cell>
        </row>
        <row r="59">
          <cell r="B59" t="str">
            <v>Яковченко Елизавета</v>
          </cell>
          <cell r="C59" t="str">
            <v>ЮНЫЙ ЛЫЖНИК</v>
          </cell>
          <cell r="D59">
            <v>75</v>
          </cell>
          <cell r="E59">
            <v>2005</v>
          </cell>
          <cell r="F59" t="str">
            <v>⅛ финала</v>
          </cell>
          <cell r="G59">
            <v>22</v>
          </cell>
        </row>
        <row r="62">
          <cell r="B62" t="str">
            <v>Шабанов Дмитрий</v>
          </cell>
          <cell r="C62" t="str">
            <v>ЮНЫЙ ЛЫЖНИК</v>
          </cell>
          <cell r="D62">
            <v>28</v>
          </cell>
          <cell r="E62">
            <v>2003</v>
          </cell>
          <cell r="F62" t="str">
            <v>Финал А</v>
          </cell>
          <cell r="G62">
            <v>33</v>
          </cell>
        </row>
        <row r="63">
          <cell r="B63" t="str">
            <v>Сластин Владимир</v>
          </cell>
          <cell r="C63" t="str">
            <v>"ЛК ""Лидер"" Домоде</v>
          </cell>
          <cell r="D63">
            <v>27</v>
          </cell>
          <cell r="E63">
            <v>2003</v>
          </cell>
          <cell r="F63" t="str">
            <v>Финал А</v>
          </cell>
          <cell r="G63">
            <v>31</v>
          </cell>
        </row>
        <row r="64">
          <cell r="B64" t="str">
            <v>Коробков Павел</v>
          </cell>
          <cell r="C64" t="str">
            <v>ЮНЫЙ ЛЫЖНИК</v>
          </cell>
          <cell r="D64">
            <v>33</v>
          </cell>
          <cell r="E64">
            <v>2003</v>
          </cell>
          <cell r="F64" t="str">
            <v>Финал Б</v>
          </cell>
          <cell r="G64">
            <v>29</v>
          </cell>
        </row>
        <row r="65">
          <cell r="B65" t="str">
            <v>Кормаков Влад</v>
          </cell>
          <cell r="C65" t="str">
            <v>Сергиев Посад лично</v>
          </cell>
          <cell r="D65">
            <v>38</v>
          </cell>
          <cell r="E65">
            <v>2004</v>
          </cell>
          <cell r="F65" t="str">
            <v>Финал Б</v>
          </cell>
          <cell r="G65">
            <v>27</v>
          </cell>
        </row>
        <row r="66">
          <cell r="B66" t="str">
            <v>Подушко Даниил</v>
          </cell>
          <cell r="C66" t="str">
            <v>ДЮСШ Кольчугино</v>
          </cell>
          <cell r="D66">
            <v>31</v>
          </cell>
          <cell r="E66">
            <v>2004</v>
          </cell>
          <cell r="F66" t="str">
            <v>¼ финала</v>
          </cell>
          <cell r="G66">
            <v>26</v>
          </cell>
        </row>
        <row r="67">
          <cell r="B67" t="str">
            <v>Абраменко Аркадий</v>
          </cell>
          <cell r="C67" t="str">
            <v>ДЮСШ Кольчугино</v>
          </cell>
          <cell r="D67">
            <v>32</v>
          </cell>
          <cell r="E67">
            <v>2004</v>
          </cell>
          <cell r="F67" t="str">
            <v>¼ финала</v>
          </cell>
          <cell r="G67">
            <v>25</v>
          </cell>
        </row>
        <row r="68">
          <cell r="B68" t="str">
            <v>Маликов Сергей</v>
          </cell>
          <cell r="C68" t="str">
            <v>Самбо-70</v>
          </cell>
          <cell r="D68">
            <v>26</v>
          </cell>
          <cell r="E68">
            <v>2004</v>
          </cell>
          <cell r="F68" t="str">
            <v>¼ финала</v>
          </cell>
          <cell r="G68">
            <v>24</v>
          </cell>
        </row>
        <row r="69">
          <cell r="B69" t="str">
            <v>Хамзин Ильнур</v>
          </cell>
          <cell r="C69" t="str">
            <v>СШОР111ФОК-Лотос Бог</v>
          </cell>
          <cell r="D69">
            <v>36</v>
          </cell>
          <cell r="E69">
            <v>2004</v>
          </cell>
          <cell r="F69" t="str">
            <v>¼ финала</v>
          </cell>
          <cell r="G69">
            <v>23</v>
          </cell>
        </row>
        <row r="70">
          <cell r="B70" t="str">
            <v>Никитенко Георгий</v>
          </cell>
          <cell r="C70" t="str">
            <v>ЮНЫЙ ЛЫЖНИК</v>
          </cell>
          <cell r="D70">
            <v>29</v>
          </cell>
          <cell r="E70">
            <v>2003</v>
          </cell>
          <cell r="F70" t="str">
            <v>⅛ финала</v>
          </cell>
          <cell r="G70">
            <v>22</v>
          </cell>
        </row>
        <row r="71">
          <cell r="B71" t="str">
            <v>Суворов Артём</v>
          </cell>
          <cell r="C71" t="str">
            <v>ЮНЫЙ ЛЫЖНИК</v>
          </cell>
          <cell r="D71">
            <v>34</v>
          </cell>
          <cell r="E71">
            <v>2003</v>
          </cell>
          <cell r="F71" t="str">
            <v>⅛ финала</v>
          </cell>
          <cell r="G71">
            <v>21</v>
          </cell>
        </row>
        <row r="72">
          <cell r="B72" t="str">
            <v>Князюк Егор</v>
          </cell>
          <cell r="C72" t="str">
            <v>ЮНЫЙ ЛЫЖНИК</v>
          </cell>
          <cell r="D72">
            <v>25</v>
          </cell>
          <cell r="E72">
            <v>2003</v>
          </cell>
          <cell r="F72" t="str">
            <v>⅛ финала</v>
          </cell>
          <cell r="G72">
            <v>20</v>
          </cell>
        </row>
        <row r="73">
          <cell r="B73" t="str">
            <v>Красуленко Олег</v>
          </cell>
          <cell r="C73" t="str">
            <v>Трудовые резервы</v>
          </cell>
          <cell r="D73">
            <v>24</v>
          </cell>
          <cell r="E73">
            <v>2003</v>
          </cell>
          <cell r="F73" t="str">
            <v>⅛ финала</v>
          </cell>
          <cell r="G73">
            <v>19</v>
          </cell>
        </row>
        <row r="74">
          <cell r="B74" t="str">
            <v>Рогов Роман</v>
          </cell>
          <cell r="C74" t="str">
            <v>СШОР Тринта</v>
          </cell>
          <cell r="D74">
            <v>37</v>
          </cell>
          <cell r="E74">
            <v>2004</v>
          </cell>
          <cell r="F74" t="str">
            <v>⅛ финала</v>
          </cell>
          <cell r="G74">
            <v>18</v>
          </cell>
        </row>
        <row r="75">
          <cell r="B75" t="str">
            <v>Куляев Алексей</v>
          </cell>
          <cell r="C75" t="str">
            <v>Г. Домодедово</v>
          </cell>
          <cell r="D75">
            <v>40</v>
          </cell>
          <cell r="E75">
            <v>2003</v>
          </cell>
          <cell r="F75" t="str">
            <v>⅛ финала</v>
          </cell>
          <cell r="G75">
            <v>17</v>
          </cell>
        </row>
        <row r="76">
          <cell r="B76" t="str">
            <v>Чернов Игорь</v>
          </cell>
          <cell r="C76" t="str">
            <v>школа 2045 СШОР 111</v>
          </cell>
          <cell r="D76">
            <v>39</v>
          </cell>
          <cell r="E76">
            <v>2003</v>
          </cell>
          <cell r="F76" t="str">
            <v>⅛ финала</v>
          </cell>
          <cell r="G76">
            <v>16</v>
          </cell>
        </row>
        <row r="77">
          <cell r="B77" t="str">
            <v>Шишалов Святослав</v>
          </cell>
          <cell r="C77" t="str">
            <v>ДЮСШ Краснознаменск</v>
          </cell>
          <cell r="D77">
            <v>35</v>
          </cell>
          <cell r="E77">
            <v>2004</v>
          </cell>
          <cell r="F77" t="str">
            <v>⅛ финала</v>
          </cell>
          <cell r="G77">
            <v>15</v>
          </cell>
        </row>
        <row r="80">
          <cell r="B80" t="str">
            <v>Захарова Екатерина</v>
          </cell>
          <cell r="C80" t="str">
            <v>СШОР Тринта</v>
          </cell>
          <cell r="D80">
            <v>43</v>
          </cell>
          <cell r="E80">
            <v>2003</v>
          </cell>
          <cell r="F80" t="str">
            <v>Финал А</v>
          </cell>
          <cell r="G80">
            <v>33</v>
          </cell>
        </row>
        <row r="81">
          <cell r="B81" t="str">
            <v>Кудинова Дарья</v>
          </cell>
          <cell r="C81" t="str">
            <v>"СШОР № 49 ""Тринта"</v>
          </cell>
          <cell r="D81">
            <v>49</v>
          </cell>
          <cell r="E81">
            <v>2004</v>
          </cell>
          <cell r="F81" t="str">
            <v>Финал А</v>
          </cell>
          <cell r="G81">
            <v>31</v>
          </cell>
        </row>
        <row r="82">
          <cell r="B82" t="str">
            <v>Тютюнова Александра</v>
          </cell>
          <cell r="C82" t="str">
            <v>Школа 2045/СШОР 111</v>
          </cell>
          <cell r="D82">
            <v>51</v>
          </cell>
          <cell r="E82">
            <v>2003</v>
          </cell>
          <cell r="F82" t="str">
            <v>Финал Б</v>
          </cell>
          <cell r="G82">
            <v>29</v>
          </cell>
        </row>
        <row r="83">
          <cell r="B83" t="str">
            <v>Драчук Елизавета</v>
          </cell>
          <cell r="C83" t="str">
            <v>ДЮСШ Кольчугино</v>
          </cell>
          <cell r="D83">
            <v>54</v>
          </cell>
          <cell r="E83">
            <v>2004</v>
          </cell>
          <cell r="F83" t="str">
            <v>Финал Б</v>
          </cell>
          <cell r="G83">
            <v>27</v>
          </cell>
        </row>
        <row r="84">
          <cell r="B84" t="str">
            <v>Мусина Виктория</v>
          </cell>
          <cell r="C84" t="str">
            <v>Кольчуг-спорт</v>
          </cell>
          <cell r="D84">
            <v>46</v>
          </cell>
          <cell r="E84">
            <v>2004</v>
          </cell>
          <cell r="F84" t="str">
            <v>¼ финала</v>
          </cell>
          <cell r="G84">
            <v>26</v>
          </cell>
        </row>
        <row r="85">
          <cell r="B85" t="str">
            <v>Еремеева Ольга</v>
          </cell>
          <cell r="C85" t="str">
            <v>СШОР №111(ФОК Лотос)</v>
          </cell>
          <cell r="D85">
            <v>45</v>
          </cell>
          <cell r="E85">
            <v>2003</v>
          </cell>
          <cell r="F85" t="str">
            <v>¼ финала</v>
          </cell>
          <cell r="G85">
            <v>25</v>
          </cell>
        </row>
        <row r="86">
          <cell r="B86" t="str">
            <v>Шишаева Дарья</v>
          </cell>
          <cell r="C86" t="str">
            <v>Школа 2045/ СШОР 111</v>
          </cell>
          <cell r="D86">
            <v>48</v>
          </cell>
          <cell r="E86">
            <v>2003</v>
          </cell>
          <cell r="F86" t="str">
            <v>¼ финала</v>
          </cell>
          <cell r="G86">
            <v>24</v>
          </cell>
        </row>
        <row r="87">
          <cell r="B87" t="str">
            <v>Бобкова Дарья</v>
          </cell>
          <cell r="C87" t="str">
            <v>СШОР 111 ФОК ЛОТОС</v>
          </cell>
          <cell r="D87">
            <v>52</v>
          </cell>
          <cell r="E87">
            <v>2004</v>
          </cell>
          <cell r="F87" t="str">
            <v>¼ финала</v>
          </cell>
          <cell r="G87">
            <v>23</v>
          </cell>
        </row>
        <row r="88">
          <cell r="B88" t="str">
            <v>Лифенко Полина</v>
          </cell>
          <cell r="C88" t="str">
            <v>Школа 2045/СШОР 111</v>
          </cell>
          <cell r="D88">
            <v>56</v>
          </cell>
          <cell r="E88">
            <v>2003</v>
          </cell>
          <cell r="F88" t="str">
            <v>⅛ финала</v>
          </cell>
          <cell r="G88">
            <v>22</v>
          </cell>
        </row>
        <row r="89">
          <cell r="B89" t="str">
            <v>Ким Юлия</v>
          </cell>
          <cell r="C89" t="str">
            <v>Трудовые резервы</v>
          </cell>
          <cell r="D89">
            <v>53</v>
          </cell>
          <cell r="E89">
            <v>2003</v>
          </cell>
          <cell r="F89" t="str">
            <v>⅛ финала</v>
          </cell>
          <cell r="G89">
            <v>21</v>
          </cell>
        </row>
        <row r="90">
          <cell r="B90" t="str">
            <v>Мещерякова Екатерина</v>
          </cell>
          <cell r="C90" t="str">
            <v>СШОР 111/школа 2045</v>
          </cell>
          <cell r="D90">
            <v>55</v>
          </cell>
          <cell r="E90">
            <v>2003</v>
          </cell>
          <cell r="F90" t="str">
            <v>⅛ финала</v>
          </cell>
          <cell r="G90">
            <v>20</v>
          </cell>
        </row>
        <row r="91">
          <cell r="B91" t="str">
            <v>Мухмидова Анастасия</v>
          </cell>
          <cell r="C91" t="str">
            <v>СШОР111 - ФОК «ЛОТОС</v>
          </cell>
          <cell r="D91">
            <v>57</v>
          </cell>
          <cell r="E91">
            <v>2003</v>
          </cell>
          <cell r="F91" t="str">
            <v>⅛ финала</v>
          </cell>
          <cell r="G91">
            <v>19</v>
          </cell>
        </row>
        <row r="92">
          <cell r="B92" t="str">
            <v>Кондрашкина Ксения</v>
          </cell>
          <cell r="C92" t="str">
            <v>Богородское СШОР111-</v>
          </cell>
          <cell r="D92">
            <v>44</v>
          </cell>
          <cell r="E92">
            <v>2004</v>
          </cell>
          <cell r="F92" t="str">
            <v>⅛ финала</v>
          </cell>
          <cell r="G92">
            <v>18</v>
          </cell>
        </row>
        <row r="95">
          <cell r="B95" t="str">
            <v>Кольтеров Сергей</v>
          </cell>
          <cell r="C95" t="str">
            <v>Спартак-1</v>
          </cell>
          <cell r="D95">
            <v>5</v>
          </cell>
          <cell r="E95">
            <v>2001</v>
          </cell>
          <cell r="F95" t="str">
            <v>Финал А</v>
          </cell>
          <cell r="G95">
            <v>33</v>
          </cell>
        </row>
        <row r="96">
          <cell r="B96" t="str">
            <v>Титов Даниил</v>
          </cell>
          <cell r="C96" t="str">
            <v>СШОР111-ФОК Лотос</v>
          </cell>
          <cell r="D96">
            <v>15</v>
          </cell>
          <cell r="E96">
            <v>2001</v>
          </cell>
          <cell r="F96" t="str">
            <v>Финал А</v>
          </cell>
          <cell r="G96">
            <v>31</v>
          </cell>
        </row>
        <row r="97">
          <cell r="B97" t="str">
            <v>Ходжич Денис</v>
          </cell>
          <cell r="C97" t="str">
            <v>Ёлка-Луч</v>
          </cell>
          <cell r="D97">
            <v>1</v>
          </cell>
          <cell r="E97">
            <v>2001</v>
          </cell>
          <cell r="F97" t="str">
            <v>Финал Б</v>
          </cell>
          <cell r="G97">
            <v>29</v>
          </cell>
        </row>
        <row r="98">
          <cell r="B98" t="str">
            <v>Арифуллин Булат</v>
          </cell>
          <cell r="C98" t="str">
            <v>Самбо-70</v>
          </cell>
          <cell r="D98">
            <v>9</v>
          </cell>
          <cell r="E98">
            <v>2001</v>
          </cell>
          <cell r="F98" t="str">
            <v>Финал Б</v>
          </cell>
          <cell r="G98">
            <v>27</v>
          </cell>
        </row>
        <row r="99">
          <cell r="B99" t="str">
            <v>Абубакиров Дмитрий</v>
          </cell>
          <cell r="C99" t="str">
            <v>Балакирево</v>
          </cell>
          <cell r="D99">
            <v>2</v>
          </cell>
          <cell r="E99">
            <v>2001</v>
          </cell>
          <cell r="F99" t="str">
            <v>¼ финала</v>
          </cell>
          <cell r="G99">
            <v>26</v>
          </cell>
        </row>
        <row r="100">
          <cell r="B100" t="str">
            <v>Овчинников Евгений</v>
          </cell>
          <cell r="C100" t="str">
            <v>СШОР 111</v>
          </cell>
          <cell r="D100">
            <v>10</v>
          </cell>
          <cell r="E100">
            <v>2002</v>
          </cell>
          <cell r="F100" t="str">
            <v>¼ финала</v>
          </cell>
          <cell r="G100">
            <v>25</v>
          </cell>
        </row>
        <row r="101">
          <cell r="B101" t="str">
            <v>Сивоконь Роман</v>
          </cell>
          <cell r="C101" t="str">
            <v>ЁЛКА-ЛУЧ</v>
          </cell>
          <cell r="D101">
            <v>3</v>
          </cell>
          <cell r="E101">
            <v>2001</v>
          </cell>
          <cell r="F101" t="str">
            <v>¼ финала</v>
          </cell>
          <cell r="G101">
            <v>24</v>
          </cell>
        </row>
        <row r="102">
          <cell r="B102" t="str">
            <v>Смирнов Дмитрий</v>
          </cell>
          <cell r="C102" t="str">
            <v>СШОР111-ФОК Лотос</v>
          </cell>
          <cell r="D102">
            <v>8</v>
          </cell>
          <cell r="E102">
            <v>2001</v>
          </cell>
          <cell r="F102" t="str">
            <v>¼ финала</v>
          </cell>
          <cell r="G102">
            <v>23</v>
          </cell>
        </row>
        <row r="103">
          <cell r="B103" t="str">
            <v>Малев Илья</v>
          </cell>
          <cell r="C103" t="str">
            <v>"СШОР №111 ФОК ""Лот</v>
          </cell>
          <cell r="D103">
            <v>14</v>
          </cell>
          <cell r="E103">
            <v>2001</v>
          </cell>
          <cell r="F103" t="str">
            <v>⅛ финала</v>
          </cell>
          <cell r="G103">
            <v>22</v>
          </cell>
        </row>
        <row r="104">
          <cell r="B104" t="str">
            <v>Попков Даниил</v>
          </cell>
          <cell r="C104" t="str">
            <v>СШ 93 на Можайке</v>
          </cell>
          <cell r="D104">
            <v>12</v>
          </cell>
          <cell r="E104">
            <v>2001</v>
          </cell>
          <cell r="F104" t="str">
            <v>⅛ финала</v>
          </cell>
          <cell r="G104">
            <v>21</v>
          </cell>
        </row>
        <row r="105">
          <cell r="B105" t="str">
            <v>Горбунов Дмитрий</v>
          </cell>
          <cell r="C105" t="str">
            <v>ЁЛКА-ЛУЧ</v>
          </cell>
          <cell r="D105">
            <v>6</v>
          </cell>
          <cell r="E105">
            <v>2001</v>
          </cell>
          <cell r="F105" t="str">
            <v>⅛ финала</v>
          </cell>
          <cell r="G105">
            <v>20</v>
          </cell>
        </row>
        <row r="106">
          <cell r="B106" t="str">
            <v>Рудник Максим</v>
          </cell>
          <cell r="C106" t="str">
            <v>Самбо-70</v>
          </cell>
          <cell r="D106">
            <v>13</v>
          </cell>
          <cell r="E106">
            <v>2001</v>
          </cell>
          <cell r="F106" t="str">
            <v>⅛ финала</v>
          </cell>
          <cell r="G106">
            <v>19</v>
          </cell>
        </row>
        <row r="107">
          <cell r="B107" t="str">
            <v>Огнев Артём</v>
          </cell>
          <cell r="C107" t="str">
            <v>СШОР Тринта</v>
          </cell>
          <cell r="D107">
            <v>11</v>
          </cell>
          <cell r="E107">
            <v>2002</v>
          </cell>
          <cell r="F107" t="str">
            <v>⅛ финала</v>
          </cell>
          <cell r="G107">
            <v>18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8">
          <cell r="B8" t="str">
            <v>Дроздов Даниил</v>
          </cell>
          <cell r="C8" t="str">
            <v>Купавинский лыжный к</v>
          </cell>
          <cell r="D8">
            <v>48</v>
          </cell>
          <cell r="E8">
            <v>2007</v>
          </cell>
          <cell r="F8">
            <v>3.0162037037037037E-3</v>
          </cell>
          <cell r="G8">
            <v>6.138888888888889E-3</v>
          </cell>
          <cell r="H8">
            <v>33</v>
          </cell>
        </row>
        <row r="9">
          <cell r="B9" t="str">
            <v>Гончарук Денис</v>
          </cell>
          <cell r="C9" t="str">
            <v>ДЮСШ Краснознаменск</v>
          </cell>
          <cell r="D9">
            <v>41</v>
          </cell>
          <cell r="E9">
            <v>2007</v>
          </cell>
          <cell r="F9">
            <v>2.9803240740740745E-3</v>
          </cell>
          <cell r="G9">
            <v>6.2812499999999995E-3</v>
          </cell>
          <cell r="H9">
            <v>31</v>
          </cell>
        </row>
        <row r="10">
          <cell r="B10" t="str">
            <v>Карамнов Никита</v>
          </cell>
          <cell r="C10" t="str">
            <v>СДЮШОР 43</v>
          </cell>
          <cell r="D10">
            <v>45</v>
          </cell>
          <cell r="E10">
            <v>2007</v>
          </cell>
          <cell r="F10">
            <v>3.1087962962962966E-3</v>
          </cell>
          <cell r="G10">
            <v>6.3344907407407404E-3</v>
          </cell>
          <cell r="H10">
            <v>29</v>
          </cell>
        </row>
        <row r="11">
          <cell r="B11" t="str">
            <v>Трофименко Никита</v>
          </cell>
          <cell r="C11" t="str">
            <v>ДЮСШ Краснознаменск</v>
          </cell>
          <cell r="D11">
            <v>52</v>
          </cell>
          <cell r="E11">
            <v>2007</v>
          </cell>
          <cell r="F11">
            <v>3.0358796296296297E-3</v>
          </cell>
          <cell r="G11">
            <v>6.3495370370370363E-3</v>
          </cell>
          <cell r="H11">
            <v>27</v>
          </cell>
        </row>
        <row r="12">
          <cell r="B12" t="str">
            <v>Сивков Алексей</v>
          </cell>
          <cell r="C12" t="str">
            <v>ЮНЫЙ ЛЫЖНИК</v>
          </cell>
          <cell r="D12">
            <v>39</v>
          </cell>
          <cell r="E12">
            <v>2008</v>
          </cell>
          <cell r="F12">
            <v>3.3541666666666668E-3</v>
          </cell>
          <cell r="G12">
            <v>7.0543981481481473E-3</v>
          </cell>
          <cell r="H12">
            <v>26</v>
          </cell>
        </row>
        <row r="13">
          <cell r="B13" t="str">
            <v>Федотов Максим</v>
          </cell>
          <cell r="C13" t="str">
            <v>Трудовые резервы г.</v>
          </cell>
          <cell r="D13">
            <v>44</v>
          </cell>
          <cell r="E13">
            <v>2009</v>
          </cell>
          <cell r="F13">
            <v>3.8379629629629627E-3</v>
          </cell>
          <cell r="G13">
            <v>7.9756944444444432E-3</v>
          </cell>
          <cell r="H13">
            <v>25</v>
          </cell>
        </row>
        <row r="14">
          <cell r="B14" t="str">
            <v>Куликин Даниил</v>
          </cell>
          <cell r="C14" t="str">
            <v>Школа 2045/СШОР 111</v>
          </cell>
          <cell r="D14">
            <v>37</v>
          </cell>
          <cell r="E14">
            <v>2007</v>
          </cell>
          <cell r="F14">
            <v>4.1712962962962962E-3</v>
          </cell>
          <cell r="G14">
            <v>8.4953703703703701E-3</v>
          </cell>
          <cell r="H14">
            <v>24</v>
          </cell>
        </row>
        <row r="15">
          <cell r="B15" t="str">
            <v>Сластин Николай</v>
          </cell>
          <cell r="C15" t="str">
            <v>"ЛК ""Лидер"" Домоде</v>
          </cell>
          <cell r="D15">
            <v>47</v>
          </cell>
          <cell r="E15">
            <v>2008</v>
          </cell>
          <cell r="F15">
            <v>4.1562500000000002E-3</v>
          </cell>
          <cell r="G15">
            <v>8.75925925925926E-3</v>
          </cell>
          <cell r="H15">
            <v>23</v>
          </cell>
        </row>
        <row r="16">
          <cell r="B16" t="str">
            <v>Аникин Алексей</v>
          </cell>
          <cell r="C16" t="str">
            <v>Дрезна-Рвемвсех</v>
          </cell>
          <cell r="D16">
            <v>51</v>
          </cell>
          <cell r="E16">
            <v>2009</v>
          </cell>
          <cell r="F16">
            <v>4.4305555555555556E-3</v>
          </cell>
          <cell r="G16">
            <v>9.2488425925925915E-3</v>
          </cell>
          <cell r="H16">
            <v>22</v>
          </cell>
        </row>
        <row r="17">
          <cell r="B17" t="str">
            <v>Карацуба Павел</v>
          </cell>
          <cell r="C17" t="str">
            <v>ЮНЫЙ ЛЫЖНИК</v>
          </cell>
          <cell r="D17">
            <v>49</v>
          </cell>
          <cell r="E17">
            <v>2009</v>
          </cell>
          <cell r="F17">
            <v>4.6747685185185182E-3</v>
          </cell>
          <cell r="G17">
            <v>9.7997685185185184E-3</v>
          </cell>
          <cell r="H17">
            <v>21</v>
          </cell>
        </row>
        <row r="18">
          <cell r="B18" t="str">
            <v>Яковченко Владимир</v>
          </cell>
          <cell r="C18" t="str">
            <v>ЮНЫЙ ЛЫЖНИК</v>
          </cell>
          <cell r="D18">
            <v>42</v>
          </cell>
          <cell r="E18">
            <v>2009</v>
          </cell>
          <cell r="F18">
            <v>4.8425925925925928E-3</v>
          </cell>
          <cell r="G18">
            <v>9.8564814814814817E-3</v>
          </cell>
          <cell r="H18">
            <v>20</v>
          </cell>
        </row>
        <row r="19">
          <cell r="B19" t="str">
            <v>Кочетков Артем</v>
          </cell>
          <cell r="C19" t="str">
            <v>Трудовые резервы</v>
          </cell>
          <cell r="D19">
            <v>38</v>
          </cell>
          <cell r="E19">
            <v>2009</v>
          </cell>
          <cell r="F19">
            <v>4.7743055555555551E-3</v>
          </cell>
          <cell r="G19">
            <v>9.9513888888888898E-3</v>
          </cell>
          <cell r="H19">
            <v>19</v>
          </cell>
        </row>
        <row r="20">
          <cell r="B20" t="str">
            <v>Грачев Григорий</v>
          </cell>
          <cell r="C20" t="str">
            <v>Лично</v>
          </cell>
          <cell r="D20">
            <v>40</v>
          </cell>
          <cell r="E20">
            <v>2008</v>
          </cell>
          <cell r="F20">
            <v>5.5532407407407405E-3</v>
          </cell>
          <cell r="G20">
            <v>1.1081018518518518E-2</v>
          </cell>
          <cell r="H20">
            <v>18</v>
          </cell>
        </row>
        <row r="21">
          <cell r="B21" t="str">
            <v>Майоров Иван</v>
          </cell>
          <cell r="C21" t="str">
            <v>СШОР111 - ФОК «ЛОТОС</v>
          </cell>
          <cell r="D21">
            <v>46</v>
          </cell>
          <cell r="E21">
            <v>2008</v>
          </cell>
          <cell r="F21">
            <v>5.3923611111111108E-3</v>
          </cell>
          <cell r="G21">
            <v>1.1630787037037038E-2</v>
          </cell>
          <cell r="H21">
            <v>17</v>
          </cell>
        </row>
        <row r="25">
          <cell r="B25" t="str">
            <v>Ручейкова Виктория</v>
          </cell>
          <cell r="C25" t="str">
            <v>U SKATE, Москва</v>
          </cell>
          <cell r="D25">
            <v>62</v>
          </cell>
          <cell r="E25">
            <v>2007</v>
          </cell>
          <cell r="F25">
            <v>2.9444444444444444E-3</v>
          </cell>
          <cell r="G25">
            <v>6.2523148148148147E-3</v>
          </cell>
          <cell r="H25" t="str">
            <v>-</v>
          </cell>
        </row>
        <row r="26">
          <cell r="B26" t="str">
            <v>Широкова Александра</v>
          </cell>
          <cell r="C26" t="str">
            <v>Трудовые резервы</v>
          </cell>
          <cell r="D26">
            <v>66</v>
          </cell>
          <cell r="E26">
            <v>2007</v>
          </cell>
          <cell r="F26">
            <v>3.0370370370370364E-3</v>
          </cell>
          <cell r="G26">
            <v>6.2928240740740748E-3</v>
          </cell>
          <cell r="H26">
            <v>33</v>
          </cell>
        </row>
        <row r="27">
          <cell r="B27" t="str">
            <v>Тихомирова Ариадна</v>
          </cell>
          <cell r="C27" t="str">
            <v>СШ по ЗВС Химки</v>
          </cell>
          <cell r="D27">
            <v>59</v>
          </cell>
          <cell r="E27">
            <v>2007</v>
          </cell>
          <cell r="F27">
            <v>3.2372685185185191E-3</v>
          </cell>
          <cell r="G27">
            <v>6.6747685185185182E-3</v>
          </cell>
          <cell r="H27">
            <v>31</v>
          </cell>
        </row>
        <row r="28">
          <cell r="B28" t="str">
            <v>Крюк Алена</v>
          </cell>
          <cell r="C28" t="str">
            <v>Юность Москвы Спарта</v>
          </cell>
          <cell r="D28">
            <v>65</v>
          </cell>
          <cell r="E28">
            <v>2008</v>
          </cell>
          <cell r="F28">
            <v>3.2766203703703707E-3</v>
          </cell>
          <cell r="G28">
            <v>6.7418981481481488E-3</v>
          </cell>
          <cell r="H28">
            <v>29</v>
          </cell>
        </row>
        <row r="29">
          <cell r="B29" t="str">
            <v>Ручейкова Маргарита</v>
          </cell>
          <cell r="C29" t="str">
            <v>U SKATE, Москва</v>
          </cell>
          <cell r="D29">
            <v>67</v>
          </cell>
          <cell r="E29">
            <v>2009</v>
          </cell>
          <cell r="F29">
            <v>3.3935185185185184E-3</v>
          </cell>
          <cell r="G29">
            <v>7.1840277777777788E-3</v>
          </cell>
          <cell r="H29" t="str">
            <v>-</v>
          </cell>
        </row>
        <row r="30">
          <cell r="B30" t="str">
            <v>Крюкова Мария</v>
          </cell>
          <cell r="C30" t="str">
            <v>Краснознаменск</v>
          </cell>
          <cell r="D30">
            <v>64</v>
          </cell>
          <cell r="E30">
            <v>2008</v>
          </cell>
          <cell r="F30">
            <v>3.5648148148148154E-3</v>
          </cell>
          <cell r="G30">
            <v>7.5243055555555558E-3</v>
          </cell>
          <cell r="H30">
            <v>27</v>
          </cell>
        </row>
        <row r="31">
          <cell r="B31" t="str">
            <v>Мурзакова Анастасия</v>
          </cell>
          <cell r="C31" t="str">
            <v>ДЮСШ Кольчугино</v>
          </cell>
          <cell r="D31">
            <v>68</v>
          </cell>
          <cell r="E31">
            <v>2009</v>
          </cell>
          <cell r="F31">
            <v>3.6342592592592594E-3</v>
          </cell>
          <cell r="G31">
            <v>7.5509259259259262E-3</v>
          </cell>
          <cell r="H31">
            <v>26</v>
          </cell>
        </row>
        <row r="32">
          <cell r="B32" t="str">
            <v>Ладыгина Ксения</v>
          </cell>
          <cell r="C32" t="str">
            <v>Новодеревенская СОШ,</v>
          </cell>
          <cell r="D32">
            <v>63</v>
          </cell>
          <cell r="E32">
            <v>2008</v>
          </cell>
          <cell r="F32">
            <v>3.929398148148148E-3</v>
          </cell>
          <cell r="G32">
            <v>7.9884259259259266E-3</v>
          </cell>
          <cell r="H32">
            <v>25</v>
          </cell>
        </row>
        <row r="33">
          <cell r="B33" t="str">
            <v>Мухаметова Алина</v>
          </cell>
          <cell r="C33" t="str">
            <v>Трудовые резервы</v>
          </cell>
          <cell r="D33">
            <v>60</v>
          </cell>
          <cell r="E33">
            <v>2008</v>
          </cell>
          <cell r="F33">
            <v>3.8564814814814816E-3</v>
          </cell>
          <cell r="G33">
            <v>8.0740740740740738E-3</v>
          </cell>
          <cell r="H33">
            <v>24</v>
          </cell>
        </row>
        <row r="34">
          <cell r="B34" t="str">
            <v>Крюкова Надежда</v>
          </cell>
          <cell r="C34" t="str">
            <v>Краснознаменск</v>
          </cell>
          <cell r="D34">
            <v>58</v>
          </cell>
          <cell r="E34">
            <v>2010</v>
          </cell>
          <cell r="F34">
            <v>4.3055555555555555E-3</v>
          </cell>
          <cell r="G34">
            <v>9.0000000000000011E-3</v>
          </cell>
          <cell r="H34">
            <v>23</v>
          </cell>
        </row>
        <row r="38">
          <cell r="B38" t="str">
            <v>Мамичев Вячеслав</v>
          </cell>
          <cell r="C38" t="str">
            <v>ДЮСШ Краснознаменск</v>
          </cell>
          <cell r="D38">
            <v>5</v>
          </cell>
          <cell r="E38">
            <v>2005</v>
          </cell>
          <cell r="F38">
            <v>2.7222222222222218E-3</v>
          </cell>
          <cell r="G38">
            <v>5.5532407407407405E-3</v>
          </cell>
          <cell r="H38">
            <v>33</v>
          </cell>
        </row>
        <row r="39">
          <cell r="B39" t="str">
            <v>Железнов Тимофей</v>
          </cell>
          <cell r="C39" t="str">
            <v>МГФСО Лунёво</v>
          </cell>
          <cell r="D39">
            <v>17</v>
          </cell>
          <cell r="E39">
            <v>2005</v>
          </cell>
          <cell r="F39">
            <v>2.8518518518518519E-3</v>
          </cell>
          <cell r="G39">
            <v>5.9178240740740745E-3</v>
          </cell>
          <cell r="H39">
            <v>31</v>
          </cell>
        </row>
        <row r="40">
          <cell r="B40" t="str">
            <v>Федорченко Фёдор</v>
          </cell>
          <cell r="C40" t="str">
            <v>ЮНЫЙ ЛЫЖНИК</v>
          </cell>
          <cell r="D40">
            <v>6</v>
          </cell>
          <cell r="E40">
            <v>2006</v>
          </cell>
          <cell r="F40">
            <v>2.8611111111111111E-3</v>
          </cell>
          <cell r="G40">
            <v>6.0162037037037042E-3</v>
          </cell>
          <cell r="H40">
            <v>29</v>
          </cell>
        </row>
        <row r="41">
          <cell r="B41" t="str">
            <v>Гребенщиков Иван</v>
          </cell>
          <cell r="C41" t="str">
            <v>Самбо -70 Москва</v>
          </cell>
          <cell r="D41">
            <v>13</v>
          </cell>
          <cell r="E41">
            <v>2006</v>
          </cell>
          <cell r="F41">
            <v>2.9930555555555557E-3</v>
          </cell>
          <cell r="G41">
            <v>6.1423611111111115E-3</v>
          </cell>
          <cell r="H41">
            <v>27</v>
          </cell>
        </row>
        <row r="42">
          <cell r="B42" t="str">
            <v>Семёнов Илья</v>
          </cell>
          <cell r="C42" t="str">
            <v>СШОР111 - ФОК «ЛОТОС</v>
          </cell>
          <cell r="D42">
            <v>15</v>
          </cell>
          <cell r="E42">
            <v>2005</v>
          </cell>
          <cell r="F42">
            <v>3.0243055555555561E-3</v>
          </cell>
          <cell r="G42">
            <v>6.1956018518518514E-3</v>
          </cell>
          <cell r="H42">
            <v>26</v>
          </cell>
        </row>
        <row r="43">
          <cell r="B43" t="str">
            <v>Сонин Михаил</v>
          </cell>
          <cell r="C43" t="str">
            <v>ДЮСШ Краснознаменск</v>
          </cell>
          <cell r="D43">
            <v>1</v>
          </cell>
          <cell r="E43">
            <v>2006</v>
          </cell>
          <cell r="F43">
            <v>2.9976851851851848E-3</v>
          </cell>
          <cell r="G43">
            <v>6.2164351851851851E-3</v>
          </cell>
          <cell r="H43">
            <v>25</v>
          </cell>
        </row>
        <row r="44">
          <cell r="B44" t="str">
            <v>Золкин Сергей</v>
          </cell>
          <cell r="C44" t="str">
            <v>МГФСО Лунёво</v>
          </cell>
          <cell r="D44">
            <v>18</v>
          </cell>
          <cell r="E44">
            <v>2006</v>
          </cell>
          <cell r="F44">
            <v>3.1631944444444442E-3</v>
          </cell>
          <cell r="G44">
            <v>6.4548611111111117E-3</v>
          </cell>
          <cell r="H44">
            <v>24</v>
          </cell>
        </row>
        <row r="45">
          <cell r="B45" t="str">
            <v>Ефимов Дмитрий</v>
          </cell>
          <cell r="C45" t="str">
            <v>ДЮСШ  Кольчугино</v>
          </cell>
          <cell r="D45">
            <v>3</v>
          </cell>
          <cell r="E45">
            <v>2005</v>
          </cell>
          <cell r="F45">
            <v>3.1805555555555558E-3</v>
          </cell>
          <cell r="G45">
            <v>6.5289351851851854E-3</v>
          </cell>
          <cell r="H45">
            <v>23</v>
          </cell>
        </row>
        <row r="46">
          <cell r="B46" t="str">
            <v>Заводнов Артём</v>
          </cell>
          <cell r="C46" t="str">
            <v>ЮНЫЙ ЛЫЖНИК</v>
          </cell>
          <cell r="D46">
            <v>7</v>
          </cell>
          <cell r="E46">
            <v>2006</v>
          </cell>
          <cell r="F46">
            <v>3.1527777777777782E-3</v>
          </cell>
          <cell r="G46">
            <v>6.6400462962962967E-3</v>
          </cell>
          <cell r="H46">
            <v>22</v>
          </cell>
        </row>
        <row r="47">
          <cell r="B47" t="str">
            <v>Зимин Даниил</v>
          </cell>
          <cell r="C47" t="str">
            <v>СШОР111 - ФОК «ЛОТОС</v>
          </cell>
          <cell r="D47">
            <v>16</v>
          </cell>
          <cell r="E47">
            <v>2005</v>
          </cell>
          <cell r="F47">
            <v>3.2187499999999998E-3</v>
          </cell>
          <cell r="G47">
            <v>6.8159722222222224E-3</v>
          </cell>
          <cell r="H47">
            <v>21</v>
          </cell>
        </row>
        <row r="48">
          <cell r="B48" t="str">
            <v>Орлов Ярослав</v>
          </cell>
          <cell r="C48" t="str">
            <v>СШОР 111 - ФОК ЛОТОС</v>
          </cell>
          <cell r="D48">
            <v>11</v>
          </cell>
          <cell r="E48">
            <v>2006</v>
          </cell>
          <cell r="F48">
            <v>3.4317129629629628E-3</v>
          </cell>
          <cell r="G48">
            <v>7.0601851851851841E-3</v>
          </cell>
          <cell r="H48">
            <v>20</v>
          </cell>
        </row>
        <row r="49">
          <cell r="B49" t="str">
            <v>Аникин Евгений</v>
          </cell>
          <cell r="C49" t="str">
            <v>Дрезна-Рвемвсех</v>
          </cell>
          <cell r="D49">
            <v>2</v>
          </cell>
          <cell r="E49">
            <v>2005</v>
          </cell>
          <cell r="F49">
            <v>3.4942129629629629E-3</v>
          </cell>
          <cell r="G49">
            <v>7.2870370370370372E-3</v>
          </cell>
          <cell r="H49">
            <v>19</v>
          </cell>
        </row>
        <row r="50">
          <cell r="B50" t="str">
            <v>Абубакиров Максим</v>
          </cell>
          <cell r="C50" t="str">
            <v>Балакирево</v>
          </cell>
          <cell r="D50">
            <v>10</v>
          </cell>
          <cell r="E50">
            <v>2005</v>
          </cell>
          <cell r="F50">
            <v>3.6574074074074074E-3</v>
          </cell>
          <cell r="G50">
            <v>7.3159722222222228E-3</v>
          </cell>
          <cell r="H50">
            <v>18</v>
          </cell>
        </row>
        <row r="51">
          <cell r="B51" t="str">
            <v>Машков Кирилл</v>
          </cell>
          <cell r="C51" t="str">
            <v>ЮНЫЙ ЛЫЖНИК</v>
          </cell>
          <cell r="D51">
            <v>4</v>
          </cell>
          <cell r="E51">
            <v>2006</v>
          </cell>
          <cell r="F51">
            <v>3.9432870370370377E-3</v>
          </cell>
          <cell r="G51">
            <v>8.5381944444444437E-3</v>
          </cell>
          <cell r="H51">
            <v>17</v>
          </cell>
        </row>
        <row r="52">
          <cell r="B52" t="str">
            <v>Спиридонов Никита</v>
          </cell>
          <cell r="C52" t="str">
            <v>ЮНЫЙ ЛЫЖНИК</v>
          </cell>
          <cell r="D52">
            <v>14</v>
          </cell>
          <cell r="E52">
            <v>2006</v>
          </cell>
          <cell r="F52">
            <v>4.2384259259259259E-3</v>
          </cell>
          <cell r="G52">
            <v>8.9930555555555545E-3</v>
          </cell>
          <cell r="H52">
            <v>16</v>
          </cell>
        </row>
        <row r="56">
          <cell r="B56" t="str">
            <v>Хвостова Софья</v>
          </cell>
          <cell r="C56" t="str">
            <v>СШОР 111 Фок Лотос</v>
          </cell>
          <cell r="D56">
            <v>24</v>
          </cell>
          <cell r="E56">
            <v>2005</v>
          </cell>
          <cell r="F56">
            <v>2.9074074074074072E-3</v>
          </cell>
          <cell r="G56">
            <v>5.9756944444444441E-3</v>
          </cell>
          <cell r="H56">
            <v>33</v>
          </cell>
        </row>
        <row r="57">
          <cell r="B57" t="str">
            <v>Барабаш Мария</v>
          </cell>
          <cell r="C57" t="str">
            <v>Самбо-70</v>
          </cell>
          <cell r="D57">
            <v>20</v>
          </cell>
          <cell r="E57">
            <v>2005</v>
          </cell>
          <cell r="F57">
            <v>2.8900462962962968E-3</v>
          </cell>
          <cell r="G57">
            <v>6.0081018518518521E-3</v>
          </cell>
          <cell r="H57">
            <v>31</v>
          </cell>
        </row>
        <row r="58">
          <cell r="B58" t="str">
            <v>Миронова Екатерина</v>
          </cell>
          <cell r="C58" t="str">
            <v>ДЮСШ Кольчугино</v>
          </cell>
          <cell r="D58">
            <v>25</v>
          </cell>
          <cell r="E58">
            <v>2005</v>
          </cell>
          <cell r="F58">
            <v>2.8819444444444444E-3</v>
          </cell>
          <cell r="G58">
            <v>6.1041666666666666E-3</v>
          </cell>
          <cell r="H58">
            <v>29</v>
          </cell>
        </row>
        <row r="59">
          <cell r="B59" t="str">
            <v>Заночуева Мария</v>
          </cell>
          <cell r="C59" t="str">
            <v>ЮНЫЙ ЛЫЖНИК</v>
          </cell>
          <cell r="D59">
            <v>22</v>
          </cell>
          <cell r="E59">
            <v>2005</v>
          </cell>
          <cell r="F59">
            <v>2.9641203703703704E-3</v>
          </cell>
          <cell r="G59">
            <v>6.1944444444444443E-3</v>
          </cell>
          <cell r="H59">
            <v>27</v>
          </cell>
        </row>
        <row r="60">
          <cell r="B60" t="str">
            <v>Князькова Алина</v>
          </cell>
          <cell r="C60" t="str">
            <v>Кольчугино</v>
          </cell>
          <cell r="D60">
            <v>31</v>
          </cell>
          <cell r="E60">
            <v>2006</v>
          </cell>
          <cell r="F60">
            <v>3.1319444444444441E-3</v>
          </cell>
          <cell r="G60">
            <v>6.5578703703703702E-3</v>
          </cell>
          <cell r="H60">
            <v>26</v>
          </cell>
        </row>
        <row r="61">
          <cell r="B61" t="str">
            <v>Баскакова Яна</v>
          </cell>
          <cell r="C61" t="str">
            <v>Трудовые Резервы</v>
          </cell>
          <cell r="D61">
            <v>29</v>
          </cell>
          <cell r="E61">
            <v>2006</v>
          </cell>
          <cell r="F61">
            <v>3.2569444444444443E-3</v>
          </cell>
          <cell r="G61">
            <v>6.7210648148148143E-3</v>
          </cell>
          <cell r="H61">
            <v>25</v>
          </cell>
        </row>
        <row r="62">
          <cell r="B62" t="str">
            <v>Хорольская Лада</v>
          </cell>
          <cell r="C62" t="str">
            <v>Трудовые резервы/Мос</v>
          </cell>
          <cell r="D62">
            <v>26</v>
          </cell>
          <cell r="E62">
            <v>2006</v>
          </cell>
          <cell r="F62">
            <v>3.2083333333333334E-3</v>
          </cell>
          <cell r="G62">
            <v>6.7303240740740735E-3</v>
          </cell>
          <cell r="H62">
            <v>24</v>
          </cell>
        </row>
        <row r="63">
          <cell r="B63" t="str">
            <v>Ривас Домингес Екатерина</v>
          </cell>
          <cell r="C63" t="str">
            <v>ЮНЫЙ ЛЫЖНИК</v>
          </cell>
          <cell r="D63">
            <v>28</v>
          </cell>
          <cell r="E63">
            <v>2006</v>
          </cell>
          <cell r="F63">
            <v>3.2442129629629631E-3</v>
          </cell>
          <cell r="G63">
            <v>6.9351851851851857E-3</v>
          </cell>
          <cell r="H63">
            <v>23</v>
          </cell>
        </row>
        <row r="64">
          <cell r="B64" t="str">
            <v>Мысина Валерия</v>
          </cell>
          <cell r="C64" t="str">
            <v>Кольчугино</v>
          </cell>
          <cell r="D64">
            <v>23</v>
          </cell>
          <cell r="E64">
            <v>2006</v>
          </cell>
          <cell r="F64">
            <v>3.3287037037037035E-3</v>
          </cell>
          <cell r="G64">
            <v>6.9907407407407409E-3</v>
          </cell>
          <cell r="H64">
            <v>22</v>
          </cell>
        </row>
        <row r="65">
          <cell r="B65" t="str">
            <v>Тяпкина Виктория</v>
          </cell>
          <cell r="C65" t="str">
            <v>МГФСО</v>
          </cell>
          <cell r="D65">
            <v>30</v>
          </cell>
          <cell r="E65">
            <v>2005</v>
          </cell>
          <cell r="F65">
            <v>3.4467592592592588E-3</v>
          </cell>
          <cell r="G65">
            <v>7.1030092592592594E-3</v>
          </cell>
          <cell r="H65">
            <v>21</v>
          </cell>
        </row>
        <row r="66">
          <cell r="B66" t="str">
            <v>Яковченко Елизавета</v>
          </cell>
          <cell r="C66" t="str">
            <v>ЮНЫЙ ЛЫЖНИК</v>
          </cell>
          <cell r="D66">
            <v>21</v>
          </cell>
          <cell r="E66">
            <v>2005</v>
          </cell>
          <cell r="F66">
            <v>3.8020833333333331E-3</v>
          </cell>
          <cell r="G66">
            <v>7.8622685185185184E-3</v>
          </cell>
          <cell r="H66">
            <v>20</v>
          </cell>
        </row>
        <row r="67">
          <cell r="B67" t="str">
            <v>Авдеева Злата</v>
          </cell>
          <cell r="C67" t="str">
            <v>МГФСО</v>
          </cell>
          <cell r="D67">
            <v>27</v>
          </cell>
          <cell r="E67">
            <v>2005</v>
          </cell>
          <cell r="F67">
            <v>3.913194444444444E-3</v>
          </cell>
          <cell r="G67">
            <v>8.3622685185185171E-3</v>
          </cell>
          <cell r="H67">
            <v>19</v>
          </cell>
        </row>
        <row r="71">
          <cell r="B71" t="str">
            <v>Коробков Павел</v>
          </cell>
          <cell r="C71" t="str">
            <v>ЮНЫЙ ЛЫЖНИК</v>
          </cell>
          <cell r="D71">
            <v>114</v>
          </cell>
          <cell r="E71">
            <v>2003</v>
          </cell>
          <cell r="F71">
            <v>2.6076388888888889E-3</v>
          </cell>
          <cell r="G71">
            <v>5.4189814814814821E-3</v>
          </cell>
          <cell r="H71">
            <v>8.185185185185186E-3</v>
          </cell>
          <cell r="I71">
            <v>1.0856481481481481E-2</v>
          </cell>
          <cell r="J71">
            <v>33</v>
          </cell>
        </row>
        <row r="72">
          <cell r="B72" t="str">
            <v>Шабанов Дмитрий</v>
          </cell>
          <cell r="C72" t="str">
            <v>ЮНЫЙ ЛЫЖНИК</v>
          </cell>
          <cell r="D72">
            <v>119</v>
          </cell>
          <cell r="E72">
            <v>2003</v>
          </cell>
          <cell r="F72">
            <v>2.4780092592592592E-3</v>
          </cell>
          <cell r="G72">
            <v>5.2500000000000003E-3</v>
          </cell>
          <cell r="H72">
            <v>8.1319444444444451E-3</v>
          </cell>
          <cell r="I72">
            <v>1.0966435185185185E-2</v>
          </cell>
          <cell r="J72">
            <v>31</v>
          </cell>
        </row>
        <row r="73">
          <cell r="B73" t="str">
            <v>Золкин Иван</v>
          </cell>
          <cell r="C73" t="str">
            <v>МГФСО Лунёво</v>
          </cell>
          <cell r="D73">
            <v>123</v>
          </cell>
          <cell r="E73">
            <v>2003</v>
          </cell>
          <cell r="F73">
            <v>2.6805555555555554E-3</v>
          </cell>
          <cell r="G73">
            <v>5.5335648148148149E-3</v>
          </cell>
          <cell r="H73">
            <v>8.3796296296296292E-3</v>
          </cell>
          <cell r="I73">
            <v>1.123726851851852E-2</v>
          </cell>
          <cell r="J73">
            <v>29</v>
          </cell>
        </row>
        <row r="74">
          <cell r="B74" t="str">
            <v>Сластин Владимир</v>
          </cell>
          <cell r="C74" t="str">
            <v>"ЛК ""Лидер"" Домоде</v>
          </cell>
          <cell r="D74">
            <v>112</v>
          </cell>
          <cell r="E74">
            <v>2003</v>
          </cell>
          <cell r="F74">
            <v>2.5428240740740741E-3</v>
          </cell>
          <cell r="G74">
            <v>5.356481481481482E-3</v>
          </cell>
          <cell r="H74">
            <v>8.369212962962962E-3</v>
          </cell>
          <cell r="I74">
            <v>1.1256944444444444E-2</v>
          </cell>
          <cell r="J74">
            <v>27</v>
          </cell>
        </row>
        <row r="75">
          <cell r="B75" t="str">
            <v>Кормаков Влад</v>
          </cell>
          <cell r="C75" t="str">
            <v>Сергиев Посад лично</v>
          </cell>
          <cell r="D75">
            <v>116</v>
          </cell>
          <cell r="E75">
            <v>2004</v>
          </cell>
          <cell r="F75">
            <v>2.6921296296296298E-3</v>
          </cell>
          <cell r="G75">
            <v>5.5983796296296302E-3</v>
          </cell>
          <cell r="H75">
            <v>8.5532407407407415E-3</v>
          </cell>
          <cell r="I75">
            <v>1.1444444444444445E-2</v>
          </cell>
          <cell r="J75">
            <v>26</v>
          </cell>
        </row>
        <row r="76">
          <cell r="B76" t="str">
            <v>Подушко Даниил</v>
          </cell>
          <cell r="C76" t="str">
            <v>ДЮСШ Кольчугино</v>
          </cell>
          <cell r="D76">
            <v>113</v>
          </cell>
          <cell r="E76">
            <v>2004</v>
          </cell>
          <cell r="F76">
            <v>2.6689814814814818E-3</v>
          </cell>
          <cell r="G76">
            <v>5.5370370370370374E-3</v>
          </cell>
          <cell r="H76">
            <v>8.5208333333333334E-3</v>
          </cell>
          <cell r="I76">
            <v>1.1446759259259261E-2</v>
          </cell>
          <cell r="J76">
            <v>25</v>
          </cell>
        </row>
        <row r="77">
          <cell r="B77" t="str">
            <v>Хамзин Ильнур</v>
          </cell>
          <cell r="C77" t="str">
            <v>СШОР 111 ФОК Лотос</v>
          </cell>
          <cell r="D77">
            <v>117</v>
          </cell>
          <cell r="E77">
            <v>2004</v>
          </cell>
          <cell r="F77">
            <v>2.6284722222222226E-3</v>
          </cell>
          <cell r="G77">
            <v>5.596064814814815E-3</v>
          </cell>
          <cell r="H77">
            <v>8.6307870370370358E-3</v>
          </cell>
          <cell r="I77">
            <v>1.1682870370370371E-2</v>
          </cell>
          <cell r="J77">
            <v>24</v>
          </cell>
        </row>
        <row r="78">
          <cell r="B78" t="str">
            <v>Красуленко Олег</v>
          </cell>
          <cell r="C78" t="str">
            <v>Трудовые резервы</v>
          </cell>
          <cell r="D78">
            <v>118</v>
          </cell>
          <cell r="E78">
            <v>2003</v>
          </cell>
          <cell r="F78">
            <v>2.7789351851851851E-3</v>
          </cell>
          <cell r="G78">
            <v>5.7916666666666663E-3</v>
          </cell>
          <cell r="H78">
            <v>8.8402777777777785E-3</v>
          </cell>
          <cell r="I78">
            <v>1.1965277777777778E-2</v>
          </cell>
          <cell r="J78">
            <v>23</v>
          </cell>
        </row>
        <row r="79">
          <cell r="B79" t="str">
            <v>Никитенко Георгий</v>
          </cell>
          <cell r="C79" t="str">
            <v>ЮНЫЙ ЛЫЖНИК</v>
          </cell>
          <cell r="D79">
            <v>115</v>
          </cell>
          <cell r="E79">
            <v>2003</v>
          </cell>
          <cell r="F79">
            <v>2.7430555555555559E-3</v>
          </cell>
          <cell r="G79">
            <v>5.8819444444444457E-3</v>
          </cell>
          <cell r="H79">
            <v>9.105324074074073E-3</v>
          </cell>
          <cell r="I79">
            <v>1.2210648148148146E-2</v>
          </cell>
          <cell r="J79">
            <v>22</v>
          </cell>
        </row>
        <row r="80">
          <cell r="B80" t="str">
            <v>Князюк Егор</v>
          </cell>
          <cell r="C80" t="str">
            <v>ЮНЫЙ ЛЫЖНИК</v>
          </cell>
          <cell r="D80">
            <v>111</v>
          </cell>
          <cell r="E80">
            <v>2003</v>
          </cell>
          <cell r="F80">
            <v>2.8506944444444443E-3</v>
          </cell>
          <cell r="G80">
            <v>5.9409722222222225E-3</v>
          </cell>
          <cell r="H80">
            <v>9.1793981481481483E-3</v>
          </cell>
          <cell r="I80">
            <v>1.225925925925926E-2</v>
          </cell>
          <cell r="J80">
            <v>21</v>
          </cell>
        </row>
        <row r="81">
          <cell r="B81" t="str">
            <v>Суворов Артём</v>
          </cell>
          <cell r="C81" t="str">
            <v>ЮНЫЙ ЛЫЖНИК</v>
          </cell>
          <cell r="D81">
            <v>120</v>
          </cell>
          <cell r="E81">
            <v>2003</v>
          </cell>
          <cell r="F81">
            <v>2.9259259259259256E-3</v>
          </cell>
          <cell r="G81">
            <v>6.2442129629629627E-3</v>
          </cell>
          <cell r="H81">
            <v>9.6874999999999999E-3</v>
          </cell>
          <cell r="I81">
            <v>1.300925925925926E-2</v>
          </cell>
          <cell r="J81">
            <v>20</v>
          </cell>
        </row>
        <row r="82">
          <cell r="B82" t="str">
            <v>Чернов Игорь</v>
          </cell>
          <cell r="C82" t="str">
            <v>СШОР 111</v>
          </cell>
          <cell r="D82">
            <v>122</v>
          </cell>
          <cell r="E82">
            <v>2003</v>
          </cell>
          <cell r="F82">
            <v>3.3368055555555551E-3</v>
          </cell>
          <cell r="G82">
            <v>6.9108796296296288E-3</v>
          </cell>
          <cell r="H82">
            <v>1.0464120370370372E-2</v>
          </cell>
          <cell r="I82">
            <v>1.398263888888889E-2</v>
          </cell>
          <cell r="J82">
            <v>19</v>
          </cell>
        </row>
        <row r="86">
          <cell r="B86" t="str">
            <v>Захарова Екатерина</v>
          </cell>
          <cell r="C86" t="str">
            <v>Тринта</v>
          </cell>
          <cell r="D86">
            <v>97</v>
          </cell>
          <cell r="E86">
            <v>2003</v>
          </cell>
          <cell r="F86">
            <v>2.736111111111111E-3</v>
          </cell>
          <cell r="G86">
            <v>5.5590277777777782E-3</v>
          </cell>
          <cell r="H86">
            <v>8.4212962962962965E-3</v>
          </cell>
          <cell r="I86">
            <v>33</v>
          </cell>
        </row>
        <row r="87">
          <cell r="B87" t="str">
            <v>Бобкова Дарья</v>
          </cell>
          <cell r="C87" t="str">
            <v>СШОР 111 ФОК ЛОТОС</v>
          </cell>
          <cell r="D87">
            <v>89</v>
          </cell>
          <cell r="E87">
            <v>2004</v>
          </cell>
          <cell r="F87">
            <v>2.6793981481481482E-3</v>
          </cell>
          <cell r="G87">
            <v>5.604166666666667E-3</v>
          </cell>
          <cell r="H87">
            <v>8.518518518518519E-3</v>
          </cell>
          <cell r="I87">
            <v>31</v>
          </cell>
        </row>
        <row r="88">
          <cell r="B88" t="str">
            <v>Карамышева Надежда</v>
          </cell>
          <cell r="C88" t="str">
            <v>Школа 2045/ СШОР 111</v>
          </cell>
          <cell r="D88">
            <v>98</v>
          </cell>
          <cell r="E88">
            <v>2003</v>
          </cell>
          <cell r="F88">
            <v>2.7268518518518518E-3</v>
          </cell>
          <cell r="G88">
            <v>5.6400462962962958E-3</v>
          </cell>
          <cell r="H88">
            <v>8.5243055555555558E-3</v>
          </cell>
          <cell r="I88">
            <v>29</v>
          </cell>
        </row>
        <row r="89">
          <cell r="B89" t="str">
            <v>Драчук Елизавета</v>
          </cell>
          <cell r="C89" t="str">
            <v>ДЮСШ Кольчугино</v>
          </cell>
          <cell r="D89">
            <v>93</v>
          </cell>
          <cell r="E89">
            <v>2004</v>
          </cell>
          <cell r="F89">
            <v>2.7824074074074075E-3</v>
          </cell>
          <cell r="G89">
            <v>5.8391203703703704E-3</v>
          </cell>
          <cell r="H89">
            <v>8.9085648148148153E-3</v>
          </cell>
          <cell r="I89">
            <v>27</v>
          </cell>
        </row>
        <row r="90">
          <cell r="B90" t="str">
            <v>Кудинова Дарья</v>
          </cell>
          <cell r="C90" t="str">
            <v>"СШОР № 49 ""Тринта"</v>
          </cell>
          <cell r="D90">
            <v>99</v>
          </cell>
          <cell r="E90">
            <v>2004</v>
          </cell>
          <cell r="F90">
            <v>2.627314814814815E-3</v>
          </cell>
          <cell r="G90">
            <v>5.4606481481481485E-3</v>
          </cell>
          <cell r="H90">
            <v>8.9212962962962952E-3</v>
          </cell>
          <cell r="I90">
            <v>26</v>
          </cell>
        </row>
        <row r="91">
          <cell r="B91" t="str">
            <v>Лифенко Полина</v>
          </cell>
          <cell r="C91" t="str">
            <v>Школа 2045/СШОР 111</v>
          </cell>
          <cell r="D91">
            <v>95</v>
          </cell>
          <cell r="E91">
            <v>2003</v>
          </cell>
          <cell r="F91">
            <v>2.9687500000000005E-3</v>
          </cell>
          <cell r="G91">
            <v>6.0972222222222218E-3</v>
          </cell>
          <cell r="H91">
            <v>9.2025462962962972E-3</v>
          </cell>
          <cell r="I91">
            <v>25</v>
          </cell>
        </row>
        <row r="92">
          <cell r="B92" t="str">
            <v>Еремеева Ольга</v>
          </cell>
          <cell r="C92" t="str">
            <v>СШОР №111(ФОК Лотос)</v>
          </cell>
          <cell r="D92">
            <v>90</v>
          </cell>
          <cell r="E92">
            <v>2003</v>
          </cell>
          <cell r="F92">
            <v>2.7962962962962963E-3</v>
          </cell>
          <cell r="G92">
            <v>5.9849537037037041E-3</v>
          </cell>
          <cell r="H92">
            <v>9.2731481481481484E-3</v>
          </cell>
          <cell r="I92">
            <v>24</v>
          </cell>
        </row>
        <row r="93">
          <cell r="B93" t="str">
            <v>Шишаева Дарья</v>
          </cell>
          <cell r="C93" t="str">
            <v>Школа 2045/СШОР 111</v>
          </cell>
          <cell r="D93">
            <v>96</v>
          </cell>
          <cell r="E93">
            <v>2003</v>
          </cell>
          <cell r="F93">
            <v>2.8668981481481479E-3</v>
          </cell>
          <cell r="G93">
            <v>6.106481481481481E-3</v>
          </cell>
          <cell r="H93">
            <v>9.3773148148148158E-3</v>
          </cell>
          <cell r="I93">
            <v>23</v>
          </cell>
        </row>
        <row r="94">
          <cell r="B94" t="str">
            <v>Сенченкова Валентина</v>
          </cell>
          <cell r="C94" t="str">
            <v>СШОР 111 Зеленоград</v>
          </cell>
          <cell r="D94">
            <v>91</v>
          </cell>
          <cell r="E94">
            <v>2003</v>
          </cell>
          <cell r="F94">
            <v>2.9780092592592588E-3</v>
          </cell>
          <cell r="G94">
            <v>6.2881944444444443E-3</v>
          </cell>
          <cell r="H94">
            <v>9.7789351851851856E-3</v>
          </cell>
          <cell r="I94">
            <v>22</v>
          </cell>
        </row>
        <row r="95">
          <cell r="B95" t="str">
            <v>Мухаммеджанова Анастасия</v>
          </cell>
          <cell r="C95" t="str">
            <v>СШОР № 111 ФОК ЛОТОС</v>
          </cell>
          <cell r="D95">
            <v>94</v>
          </cell>
          <cell r="E95">
            <v>2003</v>
          </cell>
          <cell r="F95">
            <v>3.0439814814814821E-3</v>
          </cell>
          <cell r="G95">
            <v>6.4166666666666669E-3</v>
          </cell>
          <cell r="H95">
            <v>9.8935185185185185E-3</v>
          </cell>
          <cell r="I95">
            <v>21</v>
          </cell>
        </row>
        <row r="96">
          <cell r="B96" t="str">
            <v>Новикова Ксения</v>
          </cell>
          <cell r="C96" t="str">
            <v>МГФСО</v>
          </cell>
          <cell r="D96">
            <v>92</v>
          </cell>
          <cell r="E96">
            <v>2004</v>
          </cell>
          <cell r="F96">
            <v>4.4270833333333332E-3</v>
          </cell>
          <cell r="G96">
            <v>9.269675925925926E-3</v>
          </cell>
          <cell r="H96">
            <v>1.4328703703703703E-2</v>
          </cell>
          <cell r="I96">
            <v>20</v>
          </cell>
        </row>
        <row r="100">
          <cell r="B100" t="str">
            <v>Попков Даниил</v>
          </cell>
          <cell r="C100" t="str">
            <v>СШ 93 на Можайке</v>
          </cell>
          <cell r="D100">
            <v>193</v>
          </cell>
          <cell r="E100">
            <v>2001</v>
          </cell>
          <cell r="F100">
            <v>2.3877314814814816E-3</v>
          </cell>
          <cell r="G100">
            <v>4.9236111111111112E-3</v>
          </cell>
          <cell r="H100">
            <v>7.4513888888888893E-3</v>
          </cell>
          <cell r="I100">
            <v>1.0016203703703704E-2</v>
          </cell>
          <cell r="J100">
            <v>1.2519675925925925E-2</v>
          </cell>
          <cell r="K100">
            <v>33</v>
          </cell>
        </row>
        <row r="101">
          <cell r="B101" t="str">
            <v>Арифуллин Булат</v>
          </cell>
          <cell r="C101" t="str">
            <v>Самбо-70</v>
          </cell>
          <cell r="D101">
            <v>191</v>
          </cell>
          <cell r="E101">
            <v>2001</v>
          </cell>
          <cell r="F101">
            <v>2.4004629629629627E-3</v>
          </cell>
          <cell r="G101">
            <v>4.9560185185185185E-3</v>
          </cell>
          <cell r="H101">
            <v>7.5821759259259262E-3</v>
          </cell>
          <cell r="I101">
            <v>1.0188657407407408E-2</v>
          </cell>
          <cell r="J101">
            <v>1.2820601851851852E-2</v>
          </cell>
          <cell r="K101">
            <v>31</v>
          </cell>
        </row>
        <row r="102">
          <cell r="B102" t="str">
            <v>Титов Даниил</v>
          </cell>
          <cell r="C102" t="str">
            <v>СШОР111-ФОК Лотос</v>
          </cell>
          <cell r="D102">
            <v>188</v>
          </cell>
          <cell r="E102">
            <v>2001</v>
          </cell>
          <cell r="F102">
            <v>2.4050925925925928E-3</v>
          </cell>
          <cell r="G102">
            <v>5.0671296296296298E-3</v>
          </cell>
          <cell r="H102">
            <v>7.7442129629629632E-3</v>
          </cell>
          <cell r="I102">
            <v>1.045138888888889E-2</v>
          </cell>
          <cell r="J102">
            <v>1.3185185185185187E-2</v>
          </cell>
          <cell r="K102">
            <v>29</v>
          </cell>
        </row>
        <row r="103">
          <cell r="B103" t="str">
            <v>Абубакиров Дмитрий</v>
          </cell>
          <cell r="C103" t="str">
            <v>Балакирево</v>
          </cell>
          <cell r="D103">
            <v>192</v>
          </cell>
          <cell r="E103">
            <v>2001</v>
          </cell>
          <cell r="F103">
            <v>2.4722222222222224E-3</v>
          </cell>
          <cell r="G103">
            <v>5.1273148148148146E-3</v>
          </cell>
          <cell r="H103">
            <v>7.8310185185185184E-3</v>
          </cell>
          <cell r="I103">
            <v>1.0584490740740742E-2</v>
          </cell>
          <cell r="J103">
            <v>1.3353009259259259E-2</v>
          </cell>
          <cell r="K103">
            <v>27</v>
          </cell>
        </row>
        <row r="104">
          <cell r="B104" t="str">
            <v>Овчинников Евгений</v>
          </cell>
          <cell r="C104" t="str">
            <v>СШОР 111</v>
          </cell>
          <cell r="D104">
            <v>195</v>
          </cell>
          <cell r="E104">
            <v>2002</v>
          </cell>
          <cell r="F104">
            <v>2.4618055555555556E-3</v>
          </cell>
          <cell r="G104">
            <v>5.1944444444444451E-3</v>
          </cell>
          <cell r="H104">
            <v>8.0254629629629634E-3</v>
          </cell>
          <cell r="I104">
            <v>1.0756944444444444E-2</v>
          </cell>
          <cell r="J104">
            <v>1.3501157407407406E-2</v>
          </cell>
          <cell r="K104">
            <v>26</v>
          </cell>
        </row>
        <row r="105">
          <cell r="B105" t="str">
            <v>Докторов Владимир</v>
          </cell>
          <cell r="C105" t="str">
            <v>МГФСО Лунёво</v>
          </cell>
          <cell r="D105">
            <v>183</v>
          </cell>
          <cell r="E105">
            <v>2002</v>
          </cell>
          <cell r="F105">
            <v>2.6192129629629625E-3</v>
          </cell>
          <cell r="G105">
            <v>5.4467592592592597E-3</v>
          </cell>
          <cell r="H105">
            <v>8.2453703703703699E-3</v>
          </cell>
          <cell r="I105">
            <v>1.0940972222222222E-2</v>
          </cell>
          <cell r="J105">
            <v>1.3685185185185184E-2</v>
          </cell>
          <cell r="K105">
            <v>25</v>
          </cell>
        </row>
        <row r="106">
          <cell r="B106" t="str">
            <v>Катышев Павел</v>
          </cell>
          <cell r="C106" t="str">
            <v>МГФСО</v>
          </cell>
          <cell r="D106">
            <v>196</v>
          </cell>
          <cell r="E106">
            <v>2002</v>
          </cell>
          <cell r="F106">
            <v>2.7986111111111111E-3</v>
          </cell>
          <cell r="G106">
            <v>5.7476851851851855E-3</v>
          </cell>
          <cell r="H106">
            <v>8.6458333333333335E-3</v>
          </cell>
          <cell r="I106">
            <v>1.1553240740740741E-2</v>
          </cell>
          <cell r="J106">
            <v>1.4472222222222221E-2</v>
          </cell>
          <cell r="K106">
            <v>24</v>
          </cell>
        </row>
        <row r="107">
          <cell r="B107" t="str">
            <v>Брицын Артем</v>
          </cell>
          <cell r="C107" t="str">
            <v>СШОР Зеленоград 111</v>
          </cell>
          <cell r="D107">
            <v>190</v>
          </cell>
          <cell r="E107">
            <v>2001</v>
          </cell>
          <cell r="F107">
            <v>2.8368055555555555E-3</v>
          </cell>
          <cell r="G107">
            <v>5.8391203703703704E-3</v>
          </cell>
          <cell r="H107">
            <v>8.7314814814814824E-3</v>
          </cell>
          <cell r="I107">
            <v>1.1770833333333333E-2</v>
          </cell>
          <cell r="J107">
            <v>1.4708333333333332E-2</v>
          </cell>
          <cell r="K107">
            <v>23</v>
          </cell>
        </row>
        <row r="111">
          <cell r="B111" t="str">
            <v>Бондарева Анастасия</v>
          </cell>
          <cell r="C111" t="str">
            <v>СШОР 111 ФОК Лотос</v>
          </cell>
          <cell r="D111">
            <v>81</v>
          </cell>
          <cell r="E111">
            <v>2002</v>
          </cell>
          <cell r="F111">
            <v>2.6284722222222226E-3</v>
          </cell>
          <cell r="G111">
            <v>5.4513888888888884E-3</v>
          </cell>
          <cell r="H111">
            <v>8.2696759259259251E-3</v>
          </cell>
          <cell r="I111">
            <v>33</v>
          </cell>
        </row>
        <row r="112">
          <cell r="B112" t="str">
            <v>Попова Анастасия</v>
          </cell>
          <cell r="C112" t="str">
            <v>ТКС</v>
          </cell>
          <cell r="D112">
            <v>84</v>
          </cell>
          <cell r="E112">
            <v>2001</v>
          </cell>
          <cell r="F112">
            <v>3.0289351851851849E-3</v>
          </cell>
          <cell r="G112">
            <v>6.34837962962963E-3</v>
          </cell>
          <cell r="H112">
            <v>9.6562499999999999E-3</v>
          </cell>
          <cell r="I112">
            <v>31</v>
          </cell>
        </row>
        <row r="113">
          <cell r="B113" t="str">
            <v>Емельяненко Мария</v>
          </cell>
          <cell r="C113" t="str">
            <v>Новопеределкино</v>
          </cell>
          <cell r="D113">
            <v>85</v>
          </cell>
          <cell r="E113">
            <v>2001</v>
          </cell>
          <cell r="F113">
            <v>3.1678240740740742E-3</v>
          </cell>
          <cell r="G113">
            <v>6.4988425925925917E-3</v>
          </cell>
          <cell r="H113">
            <v>9.8055555555555552E-3</v>
          </cell>
          <cell r="I113">
            <v>29</v>
          </cell>
        </row>
        <row r="114">
          <cell r="B114" t="str">
            <v>Зимина Полина</v>
          </cell>
          <cell r="C114" t="str">
            <v>Зеленоград</v>
          </cell>
          <cell r="D114">
            <v>83</v>
          </cell>
          <cell r="E114">
            <v>2002</v>
          </cell>
          <cell r="F114">
            <v>3.1307870370370365E-3</v>
          </cell>
          <cell r="G114">
            <v>6.6840277777777783E-3</v>
          </cell>
          <cell r="H114">
            <v>1.0251157407407408E-2</v>
          </cell>
          <cell r="I114">
            <v>27</v>
          </cell>
        </row>
        <row r="115">
          <cell r="B115" t="str">
            <v>Пименова Юлия</v>
          </cell>
          <cell r="C115" t="str">
            <v>МГФСО</v>
          </cell>
          <cell r="D115">
            <v>82</v>
          </cell>
          <cell r="E115">
            <v>2002</v>
          </cell>
          <cell r="F115">
            <v>3.7534722222222223E-3</v>
          </cell>
          <cell r="G115">
            <v>7.8182870370370368E-3</v>
          </cell>
          <cell r="H115">
            <v>1.1881944444444445E-2</v>
          </cell>
          <cell r="I115">
            <v>26</v>
          </cell>
        </row>
        <row r="123">
          <cell r="B123" t="str">
            <v>Перминова Екатерина</v>
          </cell>
          <cell r="C123" t="str">
            <v>СШ 93 на Можайке</v>
          </cell>
          <cell r="D123">
            <v>130</v>
          </cell>
          <cell r="E123">
            <v>2000</v>
          </cell>
          <cell r="F123">
            <v>2.6111111111111109E-3</v>
          </cell>
          <cell r="G123">
            <v>5.3634259259259269E-3</v>
          </cell>
          <cell r="H123">
            <v>8.2326388888888883E-3</v>
          </cell>
          <cell r="I123">
            <v>1.1077546296296295E-2</v>
          </cell>
          <cell r="J123">
            <v>33</v>
          </cell>
        </row>
        <row r="124">
          <cell r="B124" t="str">
            <v>Агафонова Ангелина</v>
          </cell>
          <cell r="C124" t="str">
            <v>СШОР 111 ФОК Лотос</v>
          </cell>
          <cell r="D124">
            <v>129</v>
          </cell>
          <cell r="E124">
            <v>2000</v>
          </cell>
          <cell r="F124">
            <v>2.6655092592592594E-3</v>
          </cell>
          <cell r="G124">
            <v>5.4467592592592597E-3</v>
          </cell>
          <cell r="H124">
            <v>8.3750000000000005E-3</v>
          </cell>
          <cell r="I124">
            <v>1.1233796296296296E-2</v>
          </cell>
          <cell r="J124">
            <v>31</v>
          </cell>
        </row>
        <row r="125">
          <cell r="B125" t="str">
            <v>Шустрова Мария</v>
          </cell>
          <cell r="C125" t="str">
            <v>СШОР 111</v>
          </cell>
          <cell r="D125">
            <v>131</v>
          </cell>
          <cell r="E125">
            <v>2000</v>
          </cell>
          <cell r="F125">
            <v>2.7523148148148151E-3</v>
          </cell>
          <cell r="G125">
            <v>5.7002314814814823E-3</v>
          </cell>
          <cell r="H125">
            <v>8.75925925925926E-3</v>
          </cell>
          <cell r="I125">
            <v>1.1719907407407406E-2</v>
          </cell>
          <cell r="J125">
            <v>29</v>
          </cell>
        </row>
        <row r="126">
          <cell r="B126" t="str">
            <v>Зверева Екатерина</v>
          </cell>
          <cell r="C126" t="str">
            <v>Тринта</v>
          </cell>
          <cell r="D126">
            <v>128</v>
          </cell>
          <cell r="E126">
            <v>2000</v>
          </cell>
          <cell r="F126">
            <v>2.8888888888888888E-3</v>
          </cell>
          <cell r="G126">
            <v>5.9050925925925929E-3</v>
          </cell>
          <cell r="H126">
            <v>8.9340277777777786E-3</v>
          </cell>
          <cell r="I126">
            <v>1.182523148148148E-2</v>
          </cell>
          <cell r="J126">
            <v>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5"/>
  <sheetViews>
    <sheetView tabSelected="1" view="pageBreakPreview" zoomScale="80" zoomScaleNormal="100" zoomScaleSheetLayoutView="80" workbookViewId="0">
      <selection activeCell="AD759" sqref="AD759"/>
    </sheetView>
  </sheetViews>
  <sheetFormatPr defaultRowHeight="15" x14ac:dyDescent="0.25"/>
  <cols>
    <col min="1" max="1" width="5.140625" style="25" customWidth="1"/>
    <col min="2" max="2" width="25.5703125" style="7" customWidth="1"/>
    <col min="3" max="3" width="25.5703125" style="29" customWidth="1"/>
    <col min="4" max="4" width="5.85546875" style="23" customWidth="1"/>
    <col min="5" max="23" width="4.42578125" style="20" customWidth="1"/>
    <col min="24" max="24" width="8.140625" style="24" customWidth="1"/>
    <col min="25" max="16384" width="9.140625" style="7"/>
  </cols>
  <sheetData>
    <row r="1" spans="1:24" ht="14.25" customHeight="1" x14ac:dyDescent="0.25">
      <c r="A1" s="82" t="s">
        <v>222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24" ht="10.5" customHeight="1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</row>
    <row r="3" spans="1:24" ht="20.25" hidden="1" customHeight="1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</row>
    <row r="4" spans="1:24" ht="2.25" customHeight="1" x14ac:dyDescent="0.35">
      <c r="A4" s="36"/>
      <c r="B4" s="37"/>
      <c r="C4" s="38"/>
      <c r="D4" s="39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1"/>
    </row>
    <row r="5" spans="1:24" ht="18.75" customHeight="1" x14ac:dyDescent="0.35">
      <c r="A5" s="83" t="s">
        <v>78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</row>
    <row r="6" spans="1:24" ht="4.5" customHeight="1" x14ac:dyDescent="0.25">
      <c r="A6" s="30"/>
      <c r="B6" s="31"/>
      <c r="C6" s="32"/>
      <c r="D6" s="33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5"/>
    </row>
    <row r="7" spans="1:24" ht="15.75" customHeight="1" x14ac:dyDescent="0.3">
      <c r="A7" s="70" t="s">
        <v>79</v>
      </c>
      <c r="B7" s="81" t="s">
        <v>80</v>
      </c>
      <c r="C7" s="81"/>
      <c r="D7" s="81"/>
      <c r="E7" s="81"/>
      <c r="F7" s="69" t="s">
        <v>79</v>
      </c>
      <c r="G7" s="81" t="s">
        <v>80</v>
      </c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</row>
    <row r="8" spans="1:24" ht="30.75" customHeight="1" x14ac:dyDescent="0.25">
      <c r="A8" s="8">
        <v>1</v>
      </c>
      <c r="B8" s="79" t="s">
        <v>223</v>
      </c>
      <c r="C8" s="75"/>
      <c r="D8" s="75"/>
      <c r="E8" s="75"/>
      <c r="F8" s="44">
        <v>10</v>
      </c>
      <c r="G8" s="79" t="s">
        <v>776</v>
      </c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</row>
    <row r="9" spans="1:24" ht="30.75" customHeight="1" x14ac:dyDescent="0.25">
      <c r="A9" s="8">
        <v>2</v>
      </c>
      <c r="B9" s="79" t="s">
        <v>224</v>
      </c>
      <c r="C9" s="75"/>
      <c r="D9" s="75"/>
      <c r="E9" s="75"/>
      <c r="F9" s="44">
        <v>11</v>
      </c>
      <c r="G9" s="79" t="s">
        <v>792</v>
      </c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</row>
    <row r="10" spans="1:24" ht="30.75" customHeight="1" x14ac:dyDescent="0.25">
      <c r="A10" s="8">
        <v>3</v>
      </c>
      <c r="B10" s="79" t="s">
        <v>438</v>
      </c>
      <c r="C10" s="75"/>
      <c r="D10" s="75"/>
      <c r="E10" s="75"/>
      <c r="F10" s="44">
        <v>12</v>
      </c>
      <c r="G10" s="79" t="s">
        <v>793</v>
      </c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</row>
    <row r="11" spans="1:24" ht="30.75" customHeight="1" x14ac:dyDescent="0.25">
      <c r="A11" s="8">
        <v>4</v>
      </c>
      <c r="B11" s="79" t="s">
        <v>439</v>
      </c>
      <c r="C11" s="75"/>
      <c r="D11" s="75"/>
      <c r="E11" s="75"/>
      <c r="F11" s="44">
        <v>13</v>
      </c>
      <c r="G11" s="79" t="s">
        <v>819</v>
      </c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</row>
    <row r="12" spans="1:24" ht="30.75" customHeight="1" x14ac:dyDescent="0.25">
      <c r="A12" s="8">
        <v>5</v>
      </c>
      <c r="B12" s="79" t="s">
        <v>791</v>
      </c>
      <c r="C12" s="75"/>
      <c r="D12" s="75"/>
      <c r="E12" s="75"/>
      <c r="F12" s="44">
        <v>14</v>
      </c>
      <c r="G12" s="80" t="s">
        <v>876</v>
      </c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</row>
    <row r="13" spans="1:24" ht="29.25" customHeight="1" x14ac:dyDescent="0.25">
      <c r="A13" s="8">
        <v>6</v>
      </c>
      <c r="B13" s="74" t="s">
        <v>572</v>
      </c>
      <c r="C13" s="75"/>
      <c r="D13" s="75"/>
      <c r="E13" s="75"/>
      <c r="F13" s="44">
        <v>15</v>
      </c>
      <c r="G13" s="76" t="s">
        <v>877</v>
      </c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8"/>
    </row>
    <row r="14" spans="1:24" ht="29.25" customHeight="1" x14ac:dyDescent="0.25">
      <c r="A14" s="8">
        <v>7</v>
      </c>
      <c r="B14" s="74" t="s">
        <v>573</v>
      </c>
      <c r="C14" s="75"/>
      <c r="D14" s="75"/>
      <c r="E14" s="75"/>
      <c r="F14" s="44">
        <v>16</v>
      </c>
      <c r="G14" s="76" t="s">
        <v>878</v>
      </c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8"/>
    </row>
    <row r="15" spans="1:24" ht="29.25" customHeight="1" x14ac:dyDescent="0.25">
      <c r="A15" s="8">
        <v>8</v>
      </c>
      <c r="B15" s="74" t="s">
        <v>574</v>
      </c>
      <c r="C15" s="75"/>
      <c r="D15" s="75"/>
      <c r="E15" s="75"/>
      <c r="F15" s="44">
        <v>17</v>
      </c>
      <c r="G15" s="76" t="s">
        <v>1029</v>
      </c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8"/>
    </row>
    <row r="16" spans="1:24" ht="29.25" customHeight="1" x14ac:dyDescent="0.25">
      <c r="A16" s="8">
        <v>9</v>
      </c>
      <c r="B16" s="74" t="s">
        <v>575</v>
      </c>
      <c r="C16" s="75"/>
      <c r="D16" s="75"/>
      <c r="E16" s="75"/>
      <c r="F16" s="44">
        <v>18</v>
      </c>
      <c r="G16" s="79" t="s">
        <v>1140</v>
      </c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</row>
    <row r="17" spans="1:24" ht="24.75" customHeight="1" x14ac:dyDescent="0.25">
      <c r="A17" s="21">
        <v>19</v>
      </c>
      <c r="B17" s="73" t="s">
        <v>1139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</row>
    <row r="18" spans="1:24" ht="6.75" customHeight="1" x14ac:dyDescent="0.25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</row>
    <row r="19" spans="1:24" ht="3.75" customHeight="1" thickBot="1" x14ac:dyDescent="0.3">
      <c r="A19" s="91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</row>
    <row r="20" spans="1:24" ht="60" customHeight="1" x14ac:dyDescent="0.25">
      <c r="A20" s="84" t="s">
        <v>0</v>
      </c>
      <c r="B20" s="87" t="s">
        <v>1</v>
      </c>
      <c r="C20" s="87" t="s">
        <v>2</v>
      </c>
      <c r="D20" s="96" t="s">
        <v>3</v>
      </c>
      <c r="E20" s="92">
        <v>1</v>
      </c>
      <c r="F20" s="92">
        <v>2</v>
      </c>
      <c r="G20" s="9">
        <v>3</v>
      </c>
      <c r="H20" s="9">
        <v>4</v>
      </c>
      <c r="I20" s="9">
        <v>5</v>
      </c>
      <c r="J20" s="9">
        <v>6</v>
      </c>
      <c r="K20" s="9">
        <v>7</v>
      </c>
      <c r="L20" s="9">
        <v>8</v>
      </c>
      <c r="M20" s="9">
        <v>9</v>
      </c>
      <c r="N20" s="42">
        <v>10</v>
      </c>
      <c r="O20" s="42">
        <v>11</v>
      </c>
      <c r="P20" s="42">
        <v>12</v>
      </c>
      <c r="Q20" s="42">
        <v>13</v>
      </c>
      <c r="R20" s="42">
        <v>14</v>
      </c>
      <c r="S20" s="42">
        <v>15</v>
      </c>
      <c r="T20" s="42">
        <v>16</v>
      </c>
      <c r="U20" s="42">
        <v>17</v>
      </c>
      <c r="V20" s="42">
        <v>18</v>
      </c>
      <c r="W20" s="42">
        <v>19</v>
      </c>
      <c r="X20" s="26" t="s">
        <v>1141</v>
      </c>
    </row>
    <row r="21" spans="1:24" ht="0.75" hidden="1" customHeight="1" thickBot="1" x14ac:dyDescent="0.3">
      <c r="A21" s="85"/>
      <c r="B21" s="88"/>
      <c r="C21" s="88"/>
      <c r="D21" s="88"/>
      <c r="E21" s="93"/>
      <c r="F21" s="93"/>
      <c r="G21" s="10"/>
      <c r="H21" s="10"/>
      <c r="I21" s="10"/>
      <c r="J21" s="10"/>
      <c r="K21" s="10"/>
      <c r="L21" s="10"/>
      <c r="M21" s="10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11"/>
    </row>
    <row r="22" spans="1:24" ht="19.5" customHeight="1" x14ac:dyDescent="0.25">
      <c r="A22" s="89" t="s">
        <v>225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</row>
    <row r="23" spans="1:24" ht="18" customHeight="1" x14ac:dyDescent="0.25">
      <c r="A23" s="2">
        <v>1</v>
      </c>
      <c r="B23" s="3" t="s">
        <v>42</v>
      </c>
      <c r="C23" s="3" t="s">
        <v>1246</v>
      </c>
      <c r="D23" s="4">
        <v>2007</v>
      </c>
      <c r="E23" s="61">
        <f>VLOOKUP(B23,[1]Лист1!$B$44:$C$65,2,FALSE)</f>
        <v>29</v>
      </c>
      <c r="F23" s="62">
        <f>VLOOKUP(B23,[2]Лист1!$B$20:$H$27,7,FALSE)</f>
        <v>31</v>
      </c>
      <c r="G23" s="62">
        <f>VLOOKUP(B23,[3]ИТОГ!$B$48:$C$64,2,FALSE)</f>
        <v>31</v>
      </c>
      <c r="H23" s="62">
        <f>VLOOKUP(B23,[4]Sheet1!$B$27:$H$39,7,FALSE)</f>
        <v>31</v>
      </c>
      <c r="I23" s="62">
        <f>VLOOKUP(B23,[5]Лист1!$B$28:$G$42,6,FALSE)</f>
        <v>31</v>
      </c>
      <c r="J23" s="49">
        <f>VLOOKUP(B23,[6]Лист1!$B$29:$G$43,6,FALSE)</f>
        <v>33</v>
      </c>
      <c r="K23" s="49">
        <f>VLOOKUP(B23,[7]Лист1!$B$21:$G$26,6,FALSE)</f>
        <v>31</v>
      </c>
      <c r="L23" s="49">
        <f>VLOOKUP(B23,[8]Финал!$B$28:$G$35,6,FALSE)</f>
        <v>33</v>
      </c>
      <c r="M23" s="49">
        <f>VLOOKUP(B23,[9]Лист1!$B$25:$H$34,7,FALSE)</f>
        <v>33</v>
      </c>
      <c r="N23" s="49">
        <f>VLOOKUP(B23,[10]Лист1!$B$8:$G$15,6,FALSE)</f>
        <v>33</v>
      </c>
      <c r="O23" s="49">
        <v>33</v>
      </c>
      <c r="P23" s="49">
        <f>VLOOKUP(B23,[11]Лист2!$B$25:$I$30,8,FALSE)</f>
        <v>31</v>
      </c>
      <c r="Q23" s="49">
        <f>VLOOKUP(B23,[12]Финал!$B$13:$G$18,6,FALSE)</f>
        <v>33</v>
      </c>
      <c r="R23" s="49">
        <f>VLOOKUP(B23,[13]Лист1!$B$17:$G$22,6,FALSE)</f>
        <v>33</v>
      </c>
      <c r="S23" s="49">
        <f>VLOOKUP(B23,[14]Лист1!$B$34:$H$46,7,FALSE)</f>
        <v>33</v>
      </c>
      <c r="T23" s="49">
        <f>VLOOKUP(B23,[15]Лист1!$B$32:$I$47,8,FALSE)</f>
        <v>33</v>
      </c>
      <c r="U23" s="52">
        <f>VLOOKUP(B23,[16]Лист1!$B$23:$G$31,6,FALSE)</f>
        <v>33</v>
      </c>
      <c r="V23" s="53">
        <f>VLOOKUP(B23,'[17]6 КМ'!$D$44:$I$55,6,FALSE)</f>
        <v>31</v>
      </c>
      <c r="W23" s="60"/>
      <c r="X23" s="49">
        <f>SUM(J23:V23)</f>
        <v>423</v>
      </c>
    </row>
    <row r="24" spans="1:24" ht="15" customHeight="1" x14ac:dyDescent="0.25">
      <c r="A24" s="2">
        <v>2</v>
      </c>
      <c r="B24" s="3" t="s">
        <v>192</v>
      </c>
      <c r="C24" s="3" t="s">
        <v>249</v>
      </c>
      <c r="D24" s="4">
        <v>2007</v>
      </c>
      <c r="E24" s="61">
        <f>VLOOKUP(B24,[1]Лист1!$B$44:$C$65,2,FALSE)</f>
        <v>26</v>
      </c>
      <c r="F24" s="49">
        <f>VLOOKUP(B24,[2]Лист1!$B$20:$H$27,7,FALSE)</f>
        <v>29</v>
      </c>
      <c r="G24" s="62">
        <f>VLOOKUP(B24,[3]ИТОГ!$B$48:$C$64,2,FALSE)</f>
        <v>27</v>
      </c>
      <c r="H24" s="49">
        <f>VLOOKUP(B24,[4]Sheet1!$B$27:$H$39,7,FALSE)</f>
        <v>29</v>
      </c>
      <c r="I24" s="60">
        <f>VLOOKUP(B24,[5]Лист1!$B$28:$G$42,6,FALSE)</f>
        <v>27</v>
      </c>
      <c r="J24" s="49">
        <f>VLOOKUP(B24,[6]Лист1!$B$29:$G$43,6,FALSE)</f>
        <v>27</v>
      </c>
      <c r="K24" s="49">
        <f>VLOOKUP(B24,[7]Лист1!$B$21:$G$26,6,FALSE)</f>
        <v>27</v>
      </c>
      <c r="L24" s="49">
        <f>VLOOKUP(B24,[8]Финал!$B$28:$G$35,6,FALSE)</f>
        <v>31</v>
      </c>
      <c r="M24" s="49">
        <f>VLOOKUP(B24,[9]Лист1!$B$25:$H$34,7,FALSE)</f>
        <v>31</v>
      </c>
      <c r="N24" s="49">
        <f>VLOOKUP(B24,[10]Лист1!$B$8:$G$15,6,FALSE)</f>
        <v>27</v>
      </c>
      <c r="O24" s="62">
        <v>26</v>
      </c>
      <c r="P24" s="49">
        <f>VLOOKUP(B24,[11]Лист2!$B$25:$I$30,8,FALSE)</f>
        <v>29</v>
      </c>
      <c r="Q24" s="49"/>
      <c r="R24" s="49"/>
      <c r="S24" s="49">
        <f>VLOOKUP(B24,[14]Лист1!$B$34:$H$46,7,FALSE)</f>
        <v>31</v>
      </c>
      <c r="T24" s="60">
        <f>VLOOKUP(B24,[15]Лист1!$B$32:$I$47,8,FALSE)</f>
        <v>31</v>
      </c>
      <c r="U24" s="52">
        <f>VLOOKUP(B24,[16]Лист1!$B$23:$G$31,6,FALSE)</f>
        <v>31</v>
      </c>
      <c r="V24" s="53">
        <f>VLOOKUP(B24,'[17]6 КМ'!$D$44:$I$55,6,FALSE)</f>
        <v>33</v>
      </c>
      <c r="W24" s="60"/>
      <c r="X24" s="58">
        <f>SUM(V24+U24+T24+S24+P24+N24+M24+L24+K24+J24+I24+H24+F24)</f>
        <v>383</v>
      </c>
    </row>
    <row r="25" spans="1:24" ht="16.5" customHeight="1" x14ac:dyDescent="0.25">
      <c r="A25" s="2">
        <v>3</v>
      </c>
      <c r="B25" s="3" t="s">
        <v>250</v>
      </c>
      <c r="C25" s="3" t="s">
        <v>251</v>
      </c>
      <c r="D25" s="4">
        <v>2008</v>
      </c>
      <c r="E25" s="61">
        <f>VLOOKUP(B25,[1]Лист1!$B$44:$C$65,2,FALSE)</f>
        <v>25</v>
      </c>
      <c r="F25" s="49">
        <f>VLOOKUP(B25,[2]Лист1!$B$20:$H$27,7,FALSE)</f>
        <v>27</v>
      </c>
      <c r="G25" s="62">
        <f>VLOOKUP(B25,[3]ИТОГ!$B$48:$C$64,2,FALSE)</f>
        <v>25</v>
      </c>
      <c r="H25" s="49">
        <f>VLOOKUP(B25,[4]Sheet1!$B$27:$H$39,7,FALSE)</f>
        <v>27</v>
      </c>
      <c r="I25" s="62">
        <f>VLOOKUP(B25,[5]Лист1!$B$28:$G$42,6,FALSE)</f>
        <v>26</v>
      </c>
      <c r="J25" s="49">
        <f>VLOOKUP(B25,[6]Лист1!$B$29:$G$43,6,FALSE)</f>
        <v>26</v>
      </c>
      <c r="K25" s="49">
        <f>VLOOKUP(B25,[7]Лист1!$B$21:$G$26,6,FALSE)</f>
        <v>29</v>
      </c>
      <c r="L25" s="49">
        <v>29</v>
      </c>
      <c r="M25" s="49">
        <f>VLOOKUP(B25,[9]Лист1!$B$25:$H$34,7,FALSE)</f>
        <v>29</v>
      </c>
      <c r="N25" s="49">
        <f>VLOOKUP(B25,[10]Лист1!$B$8:$G$15,6,FALSE)</f>
        <v>29</v>
      </c>
      <c r="O25" s="60">
        <v>27</v>
      </c>
      <c r="P25" s="49">
        <f>VLOOKUP(B25,[11]Лист2!$B$25:$I$30,8,FALSE)</f>
        <v>27</v>
      </c>
      <c r="Q25" s="49">
        <v>31</v>
      </c>
      <c r="R25" s="49">
        <v>31</v>
      </c>
      <c r="S25" s="49">
        <v>26</v>
      </c>
      <c r="T25" s="62">
        <v>22</v>
      </c>
      <c r="U25" s="52">
        <v>27</v>
      </c>
      <c r="V25" s="53"/>
      <c r="W25" s="60"/>
      <c r="X25" s="58">
        <f>SUM(U25+S25+R25+Q25+P25+O25+N25+M25+L25+K25+J25+H25+F25)</f>
        <v>365</v>
      </c>
    </row>
    <row r="26" spans="1:24" x14ac:dyDescent="0.25">
      <c r="A26" s="2">
        <v>4</v>
      </c>
      <c r="B26" s="3" t="s">
        <v>453</v>
      </c>
      <c r="C26" s="3" t="s">
        <v>136</v>
      </c>
      <c r="D26" s="6">
        <v>2009</v>
      </c>
      <c r="E26" s="5"/>
      <c r="F26" s="49"/>
      <c r="G26" s="62">
        <f>VLOOKUP(B26,[3]ИТОГ!$B$48:$C$64,2,FALSE)</f>
        <v>16</v>
      </c>
      <c r="H26" s="49"/>
      <c r="I26" s="49">
        <f>VLOOKUP(B26,[5]Лист1!$B$28:$G$42,6,FALSE)</f>
        <v>24</v>
      </c>
      <c r="J26" s="49">
        <f>VLOOKUP(B26,[6]Лист1!$B$29:$G$43,6,FALSE)</f>
        <v>21</v>
      </c>
      <c r="K26" s="49">
        <f>VLOOKUP(B26,[7]Лист1!$B$21:$G$26,6,FALSE)</f>
        <v>25</v>
      </c>
      <c r="L26" s="49">
        <f>VLOOKUP(B26,[8]Финал!$B$28:$G$35,6,FALSE)</f>
        <v>27</v>
      </c>
      <c r="M26" s="49">
        <f>VLOOKUP(B26,[9]Лист1!$B$25:$H$34,7,FALSE)</f>
        <v>26</v>
      </c>
      <c r="N26" s="49">
        <f>VLOOKUP(B26,[10]Лист1!$B$8:$G$15,6,FALSE)</f>
        <v>26</v>
      </c>
      <c r="O26" s="49">
        <v>25</v>
      </c>
      <c r="P26" s="49"/>
      <c r="Q26" s="49">
        <v>29</v>
      </c>
      <c r="R26" s="49">
        <f>VLOOKUP(B26,[13]Лист1!$B$17:$G$22,6,FALSE)</f>
        <v>29</v>
      </c>
      <c r="S26" s="49">
        <f>VLOOKUP(B26,[14]Лист1!$B$34:$H$46,7,FALSE)</f>
        <v>29</v>
      </c>
      <c r="T26" s="49">
        <f>VLOOKUP(B26,[15]Лист1!$B$32:$I$47,8,FALSE)</f>
        <v>26</v>
      </c>
      <c r="U26" s="52">
        <f>VLOOKUP(B26,[16]Лист1!$B$23:$G$31,6,FALSE)</f>
        <v>26</v>
      </c>
      <c r="V26" s="53">
        <f>VLOOKUP(B26,'[17]6 КМ'!$D$44:$I$55,6,FALSE)</f>
        <v>27</v>
      </c>
      <c r="W26" s="60"/>
      <c r="X26" s="58">
        <f>SUM(I26:V26)</f>
        <v>340</v>
      </c>
    </row>
    <row r="27" spans="1:24" x14ac:dyDescent="0.25">
      <c r="A27" s="2">
        <v>5</v>
      </c>
      <c r="B27" s="3" t="s">
        <v>131</v>
      </c>
      <c r="C27" s="3" t="s">
        <v>6</v>
      </c>
      <c r="D27" s="4">
        <v>2007</v>
      </c>
      <c r="E27" s="5">
        <f>VLOOKUP(B27,[1]Лист1!$B$44:$C$65,2,FALSE)</f>
        <v>27</v>
      </c>
      <c r="F27" s="49">
        <f>VLOOKUP(B27,[2]Лист1!$B$20:$H$27,7,FALSE)</f>
        <v>26</v>
      </c>
      <c r="G27" s="49">
        <f>VLOOKUP(B27,[3]ИТОГ!$B$48:$C$64,2,FALSE)</f>
        <v>29</v>
      </c>
      <c r="H27" s="49">
        <f>VLOOKUP(B27,[4]Sheet1!$B$27:$H$39,7,FALSE)</f>
        <v>26</v>
      </c>
      <c r="I27" s="49">
        <f>VLOOKUP(B27,[5]Лист1!$B$28:$G$42,6,FALSE)</f>
        <v>29</v>
      </c>
      <c r="J27" s="49">
        <f>VLOOKUP(B27,[6]Лист1!$B$29:$G$43,6,FALSE)</f>
        <v>29</v>
      </c>
      <c r="K27" s="49">
        <f>VLOOKUP(B27,[7]Лист1!$B$21:$G$26,6,FALSE)</f>
        <v>26</v>
      </c>
      <c r="L27" s="49"/>
      <c r="M27" s="49"/>
      <c r="N27" s="49">
        <f>VLOOKUP(B27,[10]Лист1!$B$8:$G$15,6,FALSE)</f>
        <v>31</v>
      </c>
      <c r="O27" s="49"/>
      <c r="P27" s="49"/>
      <c r="Q27" s="49"/>
      <c r="R27" s="49"/>
      <c r="S27" s="49"/>
      <c r="T27" s="49">
        <f>VLOOKUP(B27,[15]Лист1!$B$32:$I$47,8,FALSE)</f>
        <v>27</v>
      </c>
      <c r="U27" s="52"/>
      <c r="V27" s="53">
        <f>VLOOKUP(B27,'[17]6 КМ'!$D$44:$I$55,6,FALSE)</f>
        <v>29</v>
      </c>
      <c r="W27" s="60"/>
      <c r="X27" s="58">
        <f t="shared" ref="X27:X64" si="0">SUM(E27:W27)</f>
        <v>279</v>
      </c>
    </row>
    <row r="28" spans="1:24" x14ac:dyDescent="0.25">
      <c r="A28" s="2">
        <v>6</v>
      </c>
      <c r="B28" s="3" t="s">
        <v>95</v>
      </c>
      <c r="C28" s="3" t="s">
        <v>251</v>
      </c>
      <c r="D28" s="4">
        <v>2007</v>
      </c>
      <c r="E28" s="5">
        <f>VLOOKUP(B28,[1]Лист1!$B$44:$C$65,2,FALSE)</f>
        <v>33</v>
      </c>
      <c r="F28" s="49">
        <f>VLOOKUP(B28,[2]Лист1!$B$20:$H$27,7,FALSE)</f>
        <v>33</v>
      </c>
      <c r="G28" s="49">
        <f>VLOOKUP(B28,[3]ИТОГ!$B$48:$C$64,2,FALSE)</f>
        <v>33</v>
      </c>
      <c r="H28" s="49">
        <f>VLOOKUP(B28,[4]Sheet1!$B$27:$H$39,7,FALSE)</f>
        <v>33</v>
      </c>
      <c r="I28" s="49">
        <f>VLOOKUP(B28,[5]Лист1!$B$28:$G$42,6,FALSE)</f>
        <v>33</v>
      </c>
      <c r="J28" s="49">
        <f>VLOOKUP(B28,[6]Лист1!$B$29:$G$43,6,FALSE)</f>
        <v>31</v>
      </c>
      <c r="K28" s="49">
        <f>VLOOKUP(B28,[7]Лист1!$B$21:$G$26,6,FALSE)</f>
        <v>33</v>
      </c>
      <c r="L28" s="49"/>
      <c r="M28" s="49"/>
      <c r="N28" s="49"/>
      <c r="O28" s="49"/>
      <c r="P28" s="49">
        <f>VLOOKUP(B28,[11]Лист2!$B$25:$I$30,8,FALSE)</f>
        <v>33</v>
      </c>
      <c r="Q28" s="49"/>
      <c r="R28" s="49"/>
      <c r="S28" s="49"/>
      <c r="T28" s="49"/>
      <c r="U28" s="52"/>
      <c r="V28" s="53"/>
      <c r="W28" s="60"/>
      <c r="X28" s="58">
        <f t="shared" si="0"/>
        <v>262</v>
      </c>
    </row>
    <row r="29" spans="1:24" x14ac:dyDescent="0.25">
      <c r="A29" s="2">
        <v>7</v>
      </c>
      <c r="B29" s="1" t="s">
        <v>744</v>
      </c>
      <c r="C29" s="1" t="s">
        <v>219</v>
      </c>
      <c r="D29" s="4">
        <v>2010</v>
      </c>
      <c r="E29" s="5"/>
      <c r="F29" s="49"/>
      <c r="G29" s="49"/>
      <c r="H29" s="49"/>
      <c r="I29" s="49"/>
      <c r="J29" s="49"/>
      <c r="K29" s="49"/>
      <c r="L29" s="49"/>
      <c r="M29" s="49">
        <v>23</v>
      </c>
      <c r="N29" s="49"/>
      <c r="O29" s="49">
        <v>24</v>
      </c>
      <c r="P29" s="49">
        <f>VLOOKUP(B29,[11]Лист2!$B$25:$I$30,8,FALSE)</f>
        <v>25</v>
      </c>
      <c r="Q29" s="49">
        <v>27</v>
      </c>
      <c r="R29" s="49">
        <f>VLOOKUP(B29,[13]Лист1!$B$17:$G$22,6,FALSE)</f>
        <v>26</v>
      </c>
      <c r="S29" s="49">
        <f>VLOOKUP(B29,[14]Лист1!$B$34:$H$46,7,FALSE)</f>
        <v>24</v>
      </c>
      <c r="T29" s="49">
        <f>VLOOKUP(B29,[15]Лист1!$B$32:$I$47,8,FALSE)</f>
        <v>20</v>
      </c>
      <c r="U29" s="52">
        <f>VLOOKUP(B29,[16]Лист1!$B$23:$G$31,6,FALSE)</f>
        <v>24</v>
      </c>
      <c r="V29" s="53"/>
      <c r="W29" s="60"/>
      <c r="X29" s="58">
        <f t="shared" si="0"/>
        <v>193</v>
      </c>
    </row>
    <row r="30" spans="1:24" x14ac:dyDescent="0.25">
      <c r="A30" s="2">
        <v>8</v>
      </c>
      <c r="B30" s="3" t="s">
        <v>256</v>
      </c>
      <c r="C30" s="3" t="s">
        <v>35</v>
      </c>
      <c r="D30" s="4">
        <v>2008</v>
      </c>
      <c r="E30" s="5">
        <f>VLOOKUP(B30,[1]Лист1!$B$44:$C$65,2,FALSE)</f>
        <v>18</v>
      </c>
      <c r="F30" s="49"/>
      <c r="G30" s="49">
        <f>VLOOKUP(B30,[3]ИТОГ!$B$48:$C$64,2,FALSE)</f>
        <v>22</v>
      </c>
      <c r="H30" s="49"/>
      <c r="I30" s="49">
        <f>VLOOKUP(B30,[5]Лист1!$B$28:$G$42,6,FALSE)</f>
        <v>22</v>
      </c>
      <c r="J30" s="49">
        <f>VLOOKUP(B30,[6]Лист1!$B$29:$G$43,6,FALSE)</f>
        <v>22</v>
      </c>
      <c r="K30" s="49"/>
      <c r="L30" s="49"/>
      <c r="M30" s="49">
        <f>VLOOKUP(B30,[9]Лист1!$B$25:$H$34,7,FALSE)</f>
        <v>24</v>
      </c>
      <c r="N30" s="49"/>
      <c r="O30" s="49"/>
      <c r="P30" s="49"/>
      <c r="Q30" s="49">
        <v>26</v>
      </c>
      <c r="R30" s="49"/>
      <c r="S30" s="49"/>
      <c r="T30" s="49">
        <f>VLOOKUP(B30,[15]Лист1!$B$32:$I$47,8,FALSE)</f>
        <v>24</v>
      </c>
      <c r="U30" s="52"/>
      <c r="V30" s="53">
        <f>VLOOKUP(B30,'[17]6 КМ'!$D$44:$I$55,6,FALSE)</f>
        <v>22</v>
      </c>
      <c r="W30" s="60"/>
      <c r="X30" s="58">
        <f t="shared" si="0"/>
        <v>180</v>
      </c>
    </row>
    <row r="31" spans="1:24" x14ac:dyDescent="0.25">
      <c r="A31" s="2">
        <v>9</v>
      </c>
      <c r="B31" s="1" t="s">
        <v>585</v>
      </c>
      <c r="C31" s="1" t="s">
        <v>10</v>
      </c>
      <c r="D31" s="4">
        <v>2008</v>
      </c>
      <c r="E31" s="5"/>
      <c r="F31" s="49"/>
      <c r="G31" s="49"/>
      <c r="H31" s="49"/>
      <c r="I31" s="49"/>
      <c r="J31" s="49">
        <v>23</v>
      </c>
      <c r="K31" s="49"/>
      <c r="L31" s="49">
        <f>VLOOKUP(B31,[8]Финал!$B$28:$G$35,6,FALSE)</f>
        <v>25</v>
      </c>
      <c r="M31" s="49">
        <f>VLOOKUP(B31,[9]Лист1!$B$25:$H$34,7,FALSE)</f>
        <v>25</v>
      </c>
      <c r="N31" s="49"/>
      <c r="O31" s="49"/>
      <c r="P31" s="49"/>
      <c r="Q31" s="49"/>
      <c r="R31" s="49"/>
      <c r="S31" s="49">
        <f>VLOOKUP(B31,[14]Лист1!$B$34:$H$46,7,FALSE)</f>
        <v>27</v>
      </c>
      <c r="T31" s="49">
        <f>VLOOKUP(B31,[15]Лист1!$B$32:$I$47,8,FALSE)</f>
        <v>25</v>
      </c>
      <c r="U31" s="52">
        <f>VLOOKUP(B31,[16]Лист1!$B$23:$G$31,6,FALSE)</f>
        <v>29</v>
      </c>
      <c r="V31" s="53">
        <f>VLOOKUP(B31,'[17]6 КМ'!$D$44:$I$55,6,FALSE)</f>
        <v>24</v>
      </c>
      <c r="W31" s="60"/>
      <c r="X31" s="58">
        <f t="shared" si="0"/>
        <v>178</v>
      </c>
    </row>
    <row r="32" spans="1:24" x14ac:dyDescent="0.25">
      <c r="A32" s="2">
        <v>10</v>
      </c>
      <c r="B32" s="3" t="s">
        <v>254</v>
      </c>
      <c r="C32" s="3" t="s">
        <v>35</v>
      </c>
      <c r="D32" s="4">
        <v>2009</v>
      </c>
      <c r="E32" s="5">
        <f>VLOOKUP(B32,[1]Лист1!$B$44:$C$65,2,FALSE)</f>
        <v>21</v>
      </c>
      <c r="F32" s="49"/>
      <c r="G32" s="49">
        <f>VLOOKUP(B32,[3]ИТОГ!$B$48:$C$64,2,FALSE)</f>
        <v>23</v>
      </c>
      <c r="H32" s="49"/>
      <c r="I32" s="49">
        <f>VLOOKUP(B32,[5]Лист1!$B$28:$G$42,6,FALSE)</f>
        <v>23</v>
      </c>
      <c r="J32" s="49">
        <f>VLOOKUP(B32,[6]Лист1!$B$29:$G$43,6,FALSE)</f>
        <v>25</v>
      </c>
      <c r="K32" s="49"/>
      <c r="L32" s="49"/>
      <c r="M32" s="49"/>
      <c r="N32" s="49"/>
      <c r="O32" s="49"/>
      <c r="P32" s="49"/>
      <c r="Q32" s="49"/>
      <c r="R32" s="49"/>
      <c r="S32" s="49"/>
      <c r="T32" s="49">
        <f>VLOOKUP(B32,[15]Лист1!$B$32:$I$47,8,FALSE)</f>
        <v>23</v>
      </c>
      <c r="U32" s="52"/>
      <c r="V32" s="53">
        <f>VLOOKUP(B32,'[17]6 КМ'!$D$44:$I$55,6,FALSE)</f>
        <v>25</v>
      </c>
      <c r="W32" s="60"/>
      <c r="X32" s="58">
        <f t="shared" si="0"/>
        <v>140</v>
      </c>
    </row>
    <row r="33" spans="1:24" x14ac:dyDescent="0.25">
      <c r="A33" s="2">
        <v>11</v>
      </c>
      <c r="B33" s="3" t="s">
        <v>134</v>
      </c>
      <c r="C33" s="3" t="s">
        <v>35</v>
      </c>
      <c r="D33" s="4">
        <v>2007</v>
      </c>
      <c r="E33" s="5">
        <f>VLOOKUP(B33,[1]Лист1!$B$44:$C$65,2,FALSE)</f>
        <v>24</v>
      </c>
      <c r="F33" s="49"/>
      <c r="G33" s="49">
        <f>VLOOKUP(B33,[3]ИТОГ!$B$48:$C$64,2,FALSE)</f>
        <v>24</v>
      </c>
      <c r="H33" s="49"/>
      <c r="I33" s="49">
        <f>VLOOKUP(B33,[5]Лист1!$B$28:$G$42,6,FALSE)</f>
        <v>25</v>
      </c>
      <c r="J33" s="49">
        <f>VLOOKUP(B33,[6]Лист1!$B$29:$G$43,6,FALSE)</f>
        <v>24</v>
      </c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52"/>
      <c r="V33" s="53">
        <f>VLOOKUP(B33,'[17]6 КМ'!$D$44:$I$55,6,FALSE)</f>
        <v>23</v>
      </c>
      <c r="W33" s="60"/>
      <c r="X33" s="58">
        <f t="shared" si="0"/>
        <v>120</v>
      </c>
    </row>
    <row r="34" spans="1:24" x14ac:dyDescent="0.25">
      <c r="A34" s="2">
        <v>12</v>
      </c>
      <c r="B34" s="3" t="s">
        <v>253</v>
      </c>
      <c r="C34" s="3" t="s">
        <v>233</v>
      </c>
      <c r="D34" s="4">
        <v>2007</v>
      </c>
      <c r="E34" s="5">
        <f>VLOOKUP(B34,[1]Лист1!$B$44:$C$65,2,FALSE)</f>
        <v>22</v>
      </c>
      <c r="F34" s="49">
        <f>VLOOKUP(B34,[2]Лист1!$B$20:$H$27,7,FALSE)</f>
        <v>25</v>
      </c>
      <c r="G34" s="49"/>
      <c r="H34" s="49"/>
      <c r="I34" s="49"/>
      <c r="J34" s="49">
        <f>VLOOKUP(B34,[6]Лист1!$B$29:$G$43,6,FALSE)</f>
        <v>20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52">
        <f>VLOOKUP(B34,[16]Лист1!$B$23:$G$31,6,FALSE)</f>
        <v>25</v>
      </c>
      <c r="V34" s="53">
        <f>VLOOKUP(B34,'[17]6 КМ'!$D$44:$I$55,6,FALSE)</f>
        <v>21</v>
      </c>
      <c r="W34" s="60"/>
      <c r="X34" s="58">
        <f t="shared" si="0"/>
        <v>113</v>
      </c>
    </row>
    <row r="35" spans="1:24" x14ac:dyDescent="0.25">
      <c r="A35" s="2">
        <v>13</v>
      </c>
      <c r="B35" s="3" t="s">
        <v>135</v>
      </c>
      <c r="C35" s="3" t="s">
        <v>233</v>
      </c>
      <c r="D35" s="4">
        <v>2007</v>
      </c>
      <c r="E35" s="5">
        <f>VLOOKUP(B35,[1]Лист1!$B$44:$C$65,2,FALSE)</f>
        <v>19</v>
      </c>
      <c r="F35" s="60"/>
      <c r="G35" s="60">
        <f>VLOOKUP(B35,[3]ИТОГ!$B$48:$C$64,2,FALSE)</f>
        <v>21</v>
      </c>
      <c r="H35" s="60">
        <f>VLOOKUP(B35,[4]Sheet1!$B$27:$H$39,7,FALSE)</f>
        <v>25</v>
      </c>
      <c r="I35" s="60">
        <f>VLOOKUP(B35,[5]Лист1!$B$28:$G$42,6,FALSE)</f>
        <v>21</v>
      </c>
      <c r="J35" s="60"/>
      <c r="K35" s="60"/>
      <c r="L35" s="60"/>
      <c r="M35" s="60"/>
      <c r="N35" s="60"/>
      <c r="O35" s="60">
        <v>23</v>
      </c>
      <c r="P35" s="60"/>
      <c r="Q35" s="60"/>
      <c r="R35" s="60"/>
      <c r="S35" s="60"/>
      <c r="T35" s="60"/>
      <c r="U35" s="60"/>
      <c r="V35" s="60"/>
      <c r="W35" s="60"/>
      <c r="X35" s="60">
        <f t="shared" si="0"/>
        <v>109</v>
      </c>
    </row>
    <row r="36" spans="1:24" x14ac:dyDescent="0.25">
      <c r="A36" s="2">
        <v>13</v>
      </c>
      <c r="B36" s="1" t="s">
        <v>743</v>
      </c>
      <c r="C36" s="1" t="s">
        <v>219</v>
      </c>
      <c r="D36" s="4">
        <v>2008</v>
      </c>
      <c r="E36" s="5"/>
      <c r="F36" s="49"/>
      <c r="G36" s="49"/>
      <c r="H36" s="49"/>
      <c r="I36" s="49"/>
      <c r="J36" s="49"/>
      <c r="K36" s="49"/>
      <c r="L36" s="49"/>
      <c r="M36" s="49">
        <v>27</v>
      </c>
      <c r="N36" s="49">
        <f>VLOOKUP(B36,[10]Лист1!$B$8:$G$15,6,FALSE)</f>
        <v>25</v>
      </c>
      <c r="O36" s="49">
        <v>31</v>
      </c>
      <c r="P36" s="49">
        <f>VLOOKUP(B36,[11]Лист2!$B$25:$I$30,8,FALSE)</f>
        <v>26</v>
      </c>
      <c r="Q36" s="49"/>
      <c r="R36" s="49"/>
      <c r="S36" s="49"/>
      <c r="T36" s="49"/>
      <c r="U36" s="52"/>
      <c r="V36" s="53"/>
      <c r="W36" s="60"/>
      <c r="X36" s="58">
        <f t="shared" si="0"/>
        <v>109</v>
      </c>
    </row>
    <row r="37" spans="1:24" x14ac:dyDescent="0.25">
      <c r="A37" s="2">
        <v>15</v>
      </c>
      <c r="B37" s="17" t="s">
        <v>423</v>
      </c>
      <c r="C37" s="17" t="s">
        <v>231</v>
      </c>
      <c r="D37" s="2">
        <v>2007</v>
      </c>
      <c r="E37" s="60"/>
      <c r="F37" s="49"/>
      <c r="G37" s="49">
        <f>VLOOKUP(B37,[3]ИТОГ!$B$48:$C$64,2,FALSE)</f>
        <v>20</v>
      </c>
      <c r="H37" s="49"/>
      <c r="I37" s="49">
        <f>VLOOKUP(B37,[5]Лист1!$B$28:$G$42,6,FALSE)</f>
        <v>18</v>
      </c>
      <c r="J37" s="49">
        <f>VLOOKUP(B37,[6]Лист1!$B$29:$G$43,6,FALSE)</f>
        <v>18</v>
      </c>
      <c r="K37" s="49"/>
      <c r="L37" s="49">
        <f>VLOOKUP(B37,[8]Финал!$B$28:$G$35,6,FALSE)</f>
        <v>26</v>
      </c>
      <c r="M37" s="49"/>
      <c r="N37" s="49">
        <f>VLOOKUP(B37,[10]Лист1!$B$8:$G$15,6,FALSE)</f>
        <v>24</v>
      </c>
      <c r="O37" s="49"/>
      <c r="P37" s="49"/>
      <c r="Q37" s="49"/>
      <c r="R37" s="49"/>
      <c r="S37" s="49"/>
      <c r="T37" s="49"/>
      <c r="U37" s="52"/>
      <c r="V37" s="53"/>
      <c r="W37" s="60"/>
      <c r="X37" s="58">
        <f t="shared" si="0"/>
        <v>106</v>
      </c>
    </row>
    <row r="38" spans="1:24" x14ac:dyDescent="0.25">
      <c r="A38" s="2">
        <v>16</v>
      </c>
      <c r="B38" s="3" t="s">
        <v>96</v>
      </c>
      <c r="C38" s="3" t="s">
        <v>214</v>
      </c>
      <c r="D38" s="4">
        <v>2008</v>
      </c>
      <c r="E38" s="5">
        <f>VLOOKUP(B38,[1]Лист1!$B$44:$C$65,2,FALSE)</f>
        <v>14</v>
      </c>
      <c r="F38" s="49">
        <f>VLOOKUP(B38,[2]Лист1!$B$20:$H$27,7,FALSE)</f>
        <v>23</v>
      </c>
      <c r="G38" s="49">
        <f>VLOOKUP(B38,[3]ИТОГ!$B$48:$C$64,2,FALSE)</f>
        <v>18</v>
      </c>
      <c r="H38" s="49">
        <f>VLOOKUP(B38,[4]Sheet1!$B$27:$H$39,7,FALSE)</f>
        <v>21</v>
      </c>
      <c r="I38" s="49"/>
      <c r="J38" s="49"/>
      <c r="K38" s="49"/>
      <c r="L38" s="49">
        <f>VLOOKUP(B38,[8]Финал!$B$28:$G$35,6,FALSE)</f>
        <v>24</v>
      </c>
      <c r="M38" s="49"/>
      <c r="N38" s="49"/>
      <c r="O38" s="49"/>
      <c r="P38" s="49"/>
      <c r="Q38" s="49"/>
      <c r="R38" s="49"/>
      <c r="S38" s="49"/>
      <c r="T38" s="49"/>
      <c r="U38" s="52"/>
      <c r="V38" s="53"/>
      <c r="W38" s="60"/>
      <c r="X38" s="58">
        <f t="shared" si="0"/>
        <v>100</v>
      </c>
    </row>
    <row r="39" spans="1:24" x14ac:dyDescent="0.25">
      <c r="A39" s="2">
        <v>17</v>
      </c>
      <c r="B39" s="3" t="s">
        <v>901</v>
      </c>
      <c r="C39" s="3" t="s">
        <v>897</v>
      </c>
      <c r="D39" s="4">
        <v>2007</v>
      </c>
      <c r="E39" s="5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>
        <v>25</v>
      </c>
      <c r="T39" s="49">
        <f>VLOOKUP(B39,[15]Лист1!$B$32:$I$47,8,FALSE)</f>
        <v>19</v>
      </c>
      <c r="U39" s="52">
        <f>VLOOKUP(B39,[16]Лист1!$B$23:$G$31,6,FALSE)</f>
        <v>23</v>
      </c>
      <c r="V39" s="53">
        <f>VLOOKUP(B39,'[17]6 КМ'!$D$44:$I$55,6,FALSE)</f>
        <v>20</v>
      </c>
      <c r="W39" s="60"/>
      <c r="X39" s="58">
        <f t="shared" si="0"/>
        <v>87</v>
      </c>
    </row>
    <row r="40" spans="1:24" x14ac:dyDescent="0.25">
      <c r="A40" s="2">
        <v>18</v>
      </c>
      <c r="B40" s="45" t="s">
        <v>845</v>
      </c>
      <c r="C40" s="45" t="s">
        <v>136</v>
      </c>
      <c r="D40" s="4">
        <v>2008</v>
      </c>
      <c r="E40" s="5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>
        <v>27</v>
      </c>
      <c r="S40" s="49">
        <f>VLOOKUP(B40,[14]Лист1!$B$34:$H$46,7,FALSE)</f>
        <v>22</v>
      </c>
      <c r="T40" s="49"/>
      <c r="U40" s="52"/>
      <c r="V40" s="53">
        <f>VLOOKUP(B40,'[17]6 КМ'!$D$44:$I$55,6,FALSE)</f>
        <v>26</v>
      </c>
      <c r="W40" s="60"/>
      <c r="X40" s="58">
        <f t="shared" si="0"/>
        <v>75</v>
      </c>
    </row>
    <row r="41" spans="1:24" x14ac:dyDescent="0.25">
      <c r="A41" s="2">
        <v>19</v>
      </c>
      <c r="B41" s="3" t="s">
        <v>452</v>
      </c>
      <c r="C41" s="3" t="s">
        <v>231</v>
      </c>
      <c r="D41" s="6">
        <v>2008</v>
      </c>
      <c r="E41" s="5"/>
      <c r="F41" s="49"/>
      <c r="G41" s="49">
        <f>VLOOKUP(B41,[3]ИТОГ!$B$48:$C$64,2,FALSE)</f>
        <v>19</v>
      </c>
      <c r="H41" s="49">
        <f>VLOOKUP(B41,[4]Sheet1!$B$27:$H$39,7,FALSE)</f>
        <v>22</v>
      </c>
      <c r="I41" s="49">
        <f>VLOOKUP(B41,[5]Лист1!$B$28:$G$42,6,FALSE)</f>
        <v>20</v>
      </c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52"/>
      <c r="V41" s="53"/>
      <c r="W41" s="60"/>
      <c r="X41" s="58">
        <f t="shared" si="0"/>
        <v>61</v>
      </c>
    </row>
    <row r="42" spans="1:24" x14ac:dyDescent="0.25">
      <c r="A42" s="2">
        <v>20</v>
      </c>
      <c r="B42" s="3" t="s">
        <v>132</v>
      </c>
      <c r="C42" s="3" t="s">
        <v>219</v>
      </c>
      <c r="D42" s="4">
        <v>2008</v>
      </c>
      <c r="E42" s="5">
        <f>VLOOKUP(B42,[1]Лист1!$B$44:$C$65,2,FALSE)</f>
        <v>31</v>
      </c>
      <c r="F42" s="49">
        <f>VLOOKUP(B42,[2]Лист1!$B$20:$H$27,7,FALSE)</f>
        <v>24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52"/>
      <c r="V42" s="53"/>
      <c r="W42" s="60"/>
      <c r="X42" s="58">
        <f t="shared" si="0"/>
        <v>55</v>
      </c>
    </row>
    <row r="43" spans="1:24" x14ac:dyDescent="0.25">
      <c r="A43" s="2">
        <v>21</v>
      </c>
      <c r="B43" s="3" t="s">
        <v>259</v>
      </c>
      <c r="C43" s="3" t="s">
        <v>231</v>
      </c>
      <c r="D43" s="4">
        <v>2008</v>
      </c>
      <c r="E43" s="5">
        <f>VLOOKUP(B43,[1]Лист1!$B$44:$C$65,2,FALSE)</f>
        <v>12</v>
      </c>
      <c r="F43" s="49"/>
      <c r="G43" s="49">
        <f>VLOOKUP(B43,[3]ИТОГ!$B$48:$C$64,2,FALSE)</f>
        <v>17</v>
      </c>
      <c r="H43" s="49"/>
      <c r="I43" s="49">
        <f>VLOOKUP(B43,[5]Лист1!$B$28:$G$42,6,FALSE)</f>
        <v>19</v>
      </c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52"/>
      <c r="V43" s="53"/>
      <c r="W43" s="60"/>
      <c r="X43" s="58">
        <f t="shared" si="0"/>
        <v>48</v>
      </c>
    </row>
    <row r="44" spans="1:24" x14ac:dyDescent="0.25">
      <c r="A44" s="2">
        <v>22</v>
      </c>
      <c r="B44" s="3" t="s">
        <v>902</v>
      </c>
      <c r="C44" s="3" t="s">
        <v>903</v>
      </c>
      <c r="D44" s="4">
        <v>2008</v>
      </c>
      <c r="E44" s="5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>
        <v>23</v>
      </c>
      <c r="T44" s="49">
        <f>VLOOKUP(B44,[15]Лист1!$B$32:$I$47,8,FALSE)</f>
        <v>18</v>
      </c>
      <c r="U44" s="52"/>
      <c r="V44" s="53"/>
      <c r="W44" s="60"/>
      <c r="X44" s="58">
        <f t="shared" si="0"/>
        <v>41</v>
      </c>
    </row>
    <row r="45" spans="1:24" x14ac:dyDescent="0.25">
      <c r="A45" s="2">
        <v>23</v>
      </c>
      <c r="B45" s="3" t="s">
        <v>258</v>
      </c>
      <c r="C45" s="3" t="s">
        <v>231</v>
      </c>
      <c r="D45" s="4">
        <v>2007</v>
      </c>
      <c r="E45" s="5">
        <f>VLOOKUP(B45,[1]Лист1!$B$44:$C$65,2,FALSE)</f>
        <v>16</v>
      </c>
      <c r="F45" s="49"/>
      <c r="G45" s="49"/>
      <c r="H45" s="49">
        <f>VLOOKUP(B45,[4]Sheet1!$B$27:$H$39,7,FALSE)</f>
        <v>24</v>
      </c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52"/>
      <c r="V45" s="53"/>
      <c r="W45" s="60"/>
      <c r="X45" s="58">
        <f t="shared" si="0"/>
        <v>40</v>
      </c>
    </row>
    <row r="46" spans="1:24" x14ac:dyDescent="0.25">
      <c r="A46" s="2">
        <v>24</v>
      </c>
      <c r="B46" s="3" t="s">
        <v>1004</v>
      </c>
      <c r="C46" s="3" t="s">
        <v>1005</v>
      </c>
      <c r="D46" s="4">
        <v>2007</v>
      </c>
      <c r="E46" s="5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>
        <v>29</v>
      </c>
      <c r="U46" s="52"/>
      <c r="V46" s="53"/>
      <c r="W46" s="60"/>
      <c r="X46" s="58">
        <f t="shared" si="0"/>
        <v>29</v>
      </c>
    </row>
    <row r="47" spans="1:24" x14ac:dyDescent="0.25">
      <c r="A47" s="2">
        <v>24</v>
      </c>
      <c r="B47" s="3" t="s">
        <v>804</v>
      </c>
      <c r="C47" s="3" t="s">
        <v>805</v>
      </c>
      <c r="D47" s="4">
        <v>2007</v>
      </c>
      <c r="E47" s="5"/>
      <c r="F47" s="49"/>
      <c r="G47" s="49"/>
      <c r="H47" s="49"/>
      <c r="I47" s="49"/>
      <c r="J47" s="49"/>
      <c r="K47" s="49"/>
      <c r="L47" s="49"/>
      <c r="M47" s="49"/>
      <c r="N47" s="49"/>
      <c r="O47" s="49">
        <v>29</v>
      </c>
      <c r="P47" s="49"/>
      <c r="Q47" s="49"/>
      <c r="R47" s="49"/>
      <c r="S47" s="49"/>
      <c r="T47" s="49"/>
      <c r="U47" s="52"/>
      <c r="V47" s="53"/>
      <c r="W47" s="60"/>
      <c r="X47" s="58">
        <f t="shared" si="0"/>
        <v>29</v>
      </c>
    </row>
    <row r="48" spans="1:24" x14ac:dyDescent="0.25">
      <c r="A48" s="2">
        <v>26</v>
      </c>
      <c r="B48" s="3" t="s">
        <v>451</v>
      </c>
      <c r="C48" s="3" t="s">
        <v>35</v>
      </c>
      <c r="D48" s="6">
        <v>2007</v>
      </c>
      <c r="E48" s="5"/>
      <c r="F48" s="49"/>
      <c r="G48" s="49">
        <f>VLOOKUP(B48,[3]ИТОГ!$B$48:$C$64,2,FALSE)</f>
        <v>26</v>
      </c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2"/>
      <c r="V48" s="53"/>
      <c r="W48" s="60"/>
      <c r="X48" s="58">
        <f t="shared" si="0"/>
        <v>26</v>
      </c>
    </row>
    <row r="49" spans="1:24" x14ac:dyDescent="0.25">
      <c r="A49" s="2">
        <v>27</v>
      </c>
      <c r="B49" s="3" t="s">
        <v>820</v>
      </c>
      <c r="C49" s="3" t="s">
        <v>35</v>
      </c>
      <c r="D49" s="4">
        <v>2013</v>
      </c>
      <c r="E49" s="5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>
        <v>25</v>
      </c>
      <c r="R49" s="49"/>
      <c r="S49" s="49"/>
      <c r="T49" s="49"/>
      <c r="U49" s="52"/>
      <c r="V49" s="53"/>
      <c r="W49" s="60"/>
      <c r="X49" s="58">
        <f t="shared" si="0"/>
        <v>25</v>
      </c>
    </row>
    <row r="50" spans="1:24" x14ac:dyDescent="0.25">
      <c r="A50" s="2">
        <v>28</v>
      </c>
      <c r="B50" s="3" t="s">
        <v>252</v>
      </c>
      <c r="C50" s="3" t="s">
        <v>20</v>
      </c>
      <c r="D50" s="4">
        <v>2007</v>
      </c>
      <c r="E50" s="5">
        <f>VLOOKUP(B50,[1]Лист1!$B$44:$C$65,2,FALSE)</f>
        <v>23</v>
      </c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2"/>
      <c r="V50" s="53"/>
      <c r="W50" s="60"/>
      <c r="X50" s="58">
        <f t="shared" si="0"/>
        <v>23</v>
      </c>
    </row>
    <row r="51" spans="1:24" x14ac:dyDescent="0.25">
      <c r="A51" s="2">
        <v>28</v>
      </c>
      <c r="B51" s="3" t="s">
        <v>777</v>
      </c>
      <c r="C51" s="3" t="s">
        <v>20</v>
      </c>
      <c r="D51" s="4">
        <v>2009</v>
      </c>
      <c r="E51" s="5"/>
      <c r="F51" s="49"/>
      <c r="G51" s="49"/>
      <c r="H51" s="49"/>
      <c r="I51" s="49"/>
      <c r="J51" s="49"/>
      <c r="K51" s="49"/>
      <c r="L51" s="49"/>
      <c r="M51" s="49"/>
      <c r="N51" s="49">
        <v>23</v>
      </c>
      <c r="O51" s="49"/>
      <c r="P51" s="49"/>
      <c r="Q51" s="49"/>
      <c r="R51" s="49"/>
      <c r="S51" s="49"/>
      <c r="T51" s="49"/>
      <c r="U51" s="52"/>
      <c r="V51" s="53"/>
      <c r="W51" s="60"/>
      <c r="X51" s="58">
        <f t="shared" si="0"/>
        <v>23</v>
      </c>
    </row>
    <row r="52" spans="1:24" x14ac:dyDescent="0.25">
      <c r="A52" s="2">
        <v>28</v>
      </c>
      <c r="B52" s="1" t="s">
        <v>507</v>
      </c>
      <c r="C52" s="1" t="s">
        <v>508</v>
      </c>
      <c r="D52" s="4">
        <v>2008</v>
      </c>
      <c r="E52" s="5"/>
      <c r="F52" s="49"/>
      <c r="G52" s="49"/>
      <c r="H52" s="49">
        <f>VLOOKUP(B52,[4]Sheet1!$B$27:$H$39,7,FALSE)</f>
        <v>23</v>
      </c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2"/>
      <c r="V52" s="53"/>
      <c r="W52" s="60"/>
      <c r="X52" s="58">
        <f t="shared" si="0"/>
        <v>23</v>
      </c>
    </row>
    <row r="53" spans="1:24" x14ac:dyDescent="0.25">
      <c r="A53" s="2">
        <v>28</v>
      </c>
      <c r="B53" s="27" t="s">
        <v>715</v>
      </c>
      <c r="C53" s="28" t="s">
        <v>716</v>
      </c>
      <c r="D53" s="4">
        <v>2008</v>
      </c>
      <c r="E53" s="5"/>
      <c r="F53" s="49"/>
      <c r="G53" s="49"/>
      <c r="H53" s="49"/>
      <c r="I53" s="49"/>
      <c r="J53" s="49"/>
      <c r="K53" s="49"/>
      <c r="L53" s="49">
        <v>23</v>
      </c>
      <c r="M53" s="49"/>
      <c r="N53" s="49"/>
      <c r="O53" s="49"/>
      <c r="P53" s="49"/>
      <c r="Q53" s="49"/>
      <c r="R53" s="49"/>
      <c r="S53" s="49"/>
      <c r="T53" s="49"/>
      <c r="U53" s="52"/>
      <c r="V53" s="53"/>
      <c r="W53" s="60"/>
      <c r="X53" s="58">
        <f t="shared" si="0"/>
        <v>23</v>
      </c>
    </row>
    <row r="54" spans="1:24" x14ac:dyDescent="0.25">
      <c r="A54" s="2">
        <v>32</v>
      </c>
      <c r="B54" s="3" t="s">
        <v>806</v>
      </c>
      <c r="C54" s="3" t="s">
        <v>807</v>
      </c>
      <c r="D54" s="4">
        <v>2011</v>
      </c>
      <c r="E54" s="5"/>
      <c r="F54" s="49"/>
      <c r="G54" s="49"/>
      <c r="H54" s="49"/>
      <c r="I54" s="49"/>
      <c r="J54" s="49"/>
      <c r="K54" s="49"/>
      <c r="L54" s="49"/>
      <c r="M54" s="49"/>
      <c r="N54" s="49"/>
      <c r="O54" s="49">
        <v>22</v>
      </c>
      <c r="P54" s="49"/>
      <c r="Q54" s="49"/>
      <c r="R54" s="49"/>
      <c r="S54" s="49"/>
      <c r="T54" s="49"/>
      <c r="U54" s="52"/>
      <c r="V54" s="53"/>
      <c r="W54" s="60"/>
      <c r="X54" s="58">
        <f t="shared" si="0"/>
        <v>22</v>
      </c>
    </row>
    <row r="55" spans="1:24" x14ac:dyDescent="0.25">
      <c r="A55" s="2">
        <v>33</v>
      </c>
      <c r="B55" s="3" t="s">
        <v>1006</v>
      </c>
      <c r="C55" s="3" t="s">
        <v>1007</v>
      </c>
      <c r="D55" s="4">
        <v>2009</v>
      </c>
      <c r="E55" s="5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>
        <v>21</v>
      </c>
      <c r="U55" s="52"/>
      <c r="V55" s="53"/>
      <c r="W55" s="60"/>
      <c r="X55" s="58">
        <f t="shared" si="0"/>
        <v>21</v>
      </c>
    </row>
    <row r="56" spans="1:24" x14ac:dyDescent="0.25">
      <c r="A56" s="2">
        <v>33</v>
      </c>
      <c r="B56" s="3" t="s">
        <v>904</v>
      </c>
      <c r="C56" s="3" t="s">
        <v>849</v>
      </c>
      <c r="D56" s="4">
        <v>2007</v>
      </c>
      <c r="E56" s="5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>
        <v>21</v>
      </c>
      <c r="T56" s="49"/>
      <c r="U56" s="52"/>
      <c r="V56" s="53"/>
      <c r="W56" s="60"/>
      <c r="X56" s="58">
        <f t="shared" si="0"/>
        <v>21</v>
      </c>
    </row>
    <row r="57" spans="1:24" x14ac:dyDescent="0.25">
      <c r="A57" s="2">
        <v>35</v>
      </c>
      <c r="B57" s="3" t="s">
        <v>255</v>
      </c>
      <c r="C57" s="3" t="s">
        <v>20</v>
      </c>
      <c r="D57" s="4">
        <v>2007</v>
      </c>
      <c r="E57" s="5">
        <f>VLOOKUP(B57,[1]Лист1!$B$44:$C$65,2,FALSE)</f>
        <v>20</v>
      </c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52"/>
      <c r="V57" s="53"/>
      <c r="W57" s="60"/>
      <c r="X57" s="58">
        <f t="shared" si="0"/>
        <v>20</v>
      </c>
    </row>
    <row r="58" spans="1:24" x14ac:dyDescent="0.25">
      <c r="A58" s="2">
        <v>35</v>
      </c>
      <c r="B58" s="1" t="s">
        <v>509</v>
      </c>
      <c r="C58" s="1" t="s">
        <v>508</v>
      </c>
      <c r="D58" s="4">
        <v>2008</v>
      </c>
      <c r="E58" s="5"/>
      <c r="F58" s="49"/>
      <c r="G58" s="49"/>
      <c r="H58" s="49">
        <f>VLOOKUP(B58,[4]Sheet1!$B$27:$H$39,7,FALSE)</f>
        <v>20</v>
      </c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52"/>
      <c r="V58" s="53"/>
      <c r="W58" s="60"/>
      <c r="X58" s="58">
        <f t="shared" si="0"/>
        <v>20</v>
      </c>
    </row>
    <row r="59" spans="1:24" x14ac:dyDescent="0.25">
      <c r="A59" s="2">
        <v>35</v>
      </c>
      <c r="B59" s="3" t="s">
        <v>905</v>
      </c>
      <c r="C59" s="3" t="s">
        <v>136</v>
      </c>
      <c r="D59" s="4">
        <v>2008</v>
      </c>
      <c r="E59" s="5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>
        <v>20</v>
      </c>
      <c r="T59" s="49"/>
      <c r="U59" s="52"/>
      <c r="V59" s="53"/>
      <c r="W59" s="60"/>
      <c r="X59" s="58">
        <f t="shared" si="0"/>
        <v>20</v>
      </c>
    </row>
    <row r="60" spans="1:24" x14ac:dyDescent="0.25">
      <c r="A60" s="2">
        <v>38</v>
      </c>
      <c r="B60" s="3" t="s">
        <v>906</v>
      </c>
      <c r="C60" s="3" t="s">
        <v>907</v>
      </c>
      <c r="D60" s="4">
        <v>2009</v>
      </c>
      <c r="E60" s="5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>
        <v>19</v>
      </c>
      <c r="T60" s="49"/>
      <c r="U60" s="52"/>
      <c r="V60" s="53"/>
      <c r="W60" s="60"/>
      <c r="X60" s="58">
        <f t="shared" si="0"/>
        <v>19</v>
      </c>
    </row>
    <row r="61" spans="1:24" x14ac:dyDescent="0.25">
      <c r="A61" s="2">
        <v>38</v>
      </c>
      <c r="B61" s="1" t="s">
        <v>586</v>
      </c>
      <c r="C61" s="1" t="s">
        <v>233</v>
      </c>
      <c r="D61" s="4">
        <v>2007</v>
      </c>
      <c r="E61" s="5"/>
      <c r="F61" s="49"/>
      <c r="G61" s="49"/>
      <c r="H61" s="49"/>
      <c r="I61" s="49"/>
      <c r="J61" s="49">
        <v>19</v>
      </c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2"/>
      <c r="V61" s="53"/>
      <c r="W61" s="60"/>
      <c r="X61" s="58">
        <f t="shared" si="0"/>
        <v>19</v>
      </c>
    </row>
    <row r="62" spans="1:24" x14ac:dyDescent="0.25">
      <c r="A62" s="2">
        <v>40</v>
      </c>
      <c r="B62" s="3" t="s">
        <v>257</v>
      </c>
      <c r="C62" s="3" t="s">
        <v>214</v>
      </c>
      <c r="D62" s="4">
        <v>2008</v>
      </c>
      <c r="E62" s="5">
        <f>VLOOKUP(B62,[1]Лист1!$B$44:$C$65,2,FALSE)</f>
        <v>17</v>
      </c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52"/>
      <c r="V62" s="53"/>
      <c r="W62" s="60"/>
      <c r="X62" s="58">
        <f t="shared" si="0"/>
        <v>17</v>
      </c>
    </row>
    <row r="63" spans="1:24" x14ac:dyDescent="0.25">
      <c r="A63" s="2">
        <v>41</v>
      </c>
      <c r="B63" s="3" t="s">
        <v>133</v>
      </c>
      <c r="C63" s="3" t="s">
        <v>214</v>
      </c>
      <c r="D63" s="4">
        <v>2008</v>
      </c>
      <c r="E63" s="5">
        <f>VLOOKUP(B63,[1]Лист1!$B$44:$C$65,2,FALSE)</f>
        <v>13</v>
      </c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52"/>
      <c r="V63" s="53"/>
      <c r="W63" s="60"/>
      <c r="X63" s="58">
        <f t="shared" si="0"/>
        <v>13</v>
      </c>
    </row>
    <row r="64" spans="1:24" x14ac:dyDescent="0.25">
      <c r="A64" s="2">
        <v>42</v>
      </c>
      <c r="B64" s="17" t="s">
        <v>260</v>
      </c>
      <c r="C64" s="17" t="s">
        <v>20</v>
      </c>
      <c r="D64" s="2">
        <v>2008</v>
      </c>
      <c r="E64" s="60">
        <f>VLOOKUP(B64,[1]Лист1!$B$44:$C$65,2,FALSE)</f>
        <v>11</v>
      </c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>
        <f t="shared" si="0"/>
        <v>11</v>
      </c>
    </row>
    <row r="65" spans="1:24" ht="17.25" customHeight="1" x14ac:dyDescent="0.25">
      <c r="A65" s="97" t="s">
        <v>226</v>
      </c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</row>
    <row r="66" spans="1:24" ht="15.75" customHeight="1" x14ac:dyDescent="0.25">
      <c r="A66" s="63">
        <v>1</v>
      </c>
      <c r="B66" s="3" t="s">
        <v>187</v>
      </c>
      <c r="C66" s="3" t="s">
        <v>229</v>
      </c>
      <c r="D66" s="4">
        <v>2007</v>
      </c>
      <c r="E66" s="5">
        <f>VLOOKUP(B66,[1]Лист1!$B$17:$C$41,2,FALSE)</f>
        <v>33</v>
      </c>
      <c r="F66" s="60">
        <f>VLOOKUP(B66,[2]Лист1!$B$8:$H$16,7,FALSE)</f>
        <v>33</v>
      </c>
      <c r="G66" s="60">
        <f>VLOOKUP(B66,[3]ИТОГ!$B$18:$C$45,2,FALSE)</f>
        <v>33</v>
      </c>
      <c r="H66" s="60">
        <f>VLOOKUP(B66,[4]Sheet1!$B$7:$H$23,7,FALSE)</f>
        <v>33</v>
      </c>
      <c r="I66" s="60">
        <f>VLOOKUP(B66,[5]Лист1!$B$8:$G$24,6,FALSE)</f>
        <v>33</v>
      </c>
      <c r="J66" s="60">
        <f>VLOOKUP(B66,[6]Лист1!$B$8:$G$25,6,FALSE)</f>
        <v>31</v>
      </c>
      <c r="K66" s="60">
        <f>VLOOKUP(B66,[7]Лист1!$B$7:$G$17,6,FALSE)</f>
        <v>33</v>
      </c>
      <c r="L66" s="60">
        <f>VLOOKUP(B66,[8]Финал!$B$13:$G$23,6,FALSE)</f>
        <v>27</v>
      </c>
      <c r="M66" s="60">
        <f>VLOOKUP(B66,[9]Лист1!$B$8:$H$21,7,FALSE)</f>
        <v>33</v>
      </c>
      <c r="N66" s="60"/>
      <c r="O66" s="60"/>
      <c r="P66" s="60"/>
      <c r="Q66" s="60">
        <v>31</v>
      </c>
      <c r="R66" s="60"/>
      <c r="S66" s="60">
        <f>VLOOKUP(B66,[14]Лист1!$B$8:$H$30,7,FALSE)</f>
        <v>33</v>
      </c>
      <c r="T66" s="60"/>
      <c r="U66" s="60">
        <f>VLOOKUP(B66,[16]Лист1!$B$8:$G$19,6,FALSE)</f>
        <v>33</v>
      </c>
      <c r="V66" s="60">
        <f>VLOOKUP(B66,'[17]6 КМ'!$D$15:$I$40,6,FALSE)</f>
        <v>33</v>
      </c>
      <c r="W66" s="60"/>
      <c r="X66" s="60">
        <f>SUM(E66:W66)</f>
        <v>419</v>
      </c>
    </row>
    <row r="67" spans="1:24" x14ac:dyDescent="0.25">
      <c r="A67" s="63">
        <v>2</v>
      </c>
      <c r="B67" s="3" t="s">
        <v>125</v>
      </c>
      <c r="C67" s="3" t="s">
        <v>139</v>
      </c>
      <c r="D67" s="4">
        <v>2007</v>
      </c>
      <c r="E67" s="5">
        <f>VLOOKUP(B67,[1]Лист1!$B$17:$C$41,2,FALSE)</f>
        <v>24</v>
      </c>
      <c r="F67" s="60">
        <f>VLOOKUP(B67,[2]Лист1!$B$8:$H$16,7,FALSE)</f>
        <v>27</v>
      </c>
      <c r="G67" s="68">
        <f>VLOOKUP(B67,[3]ИТОГ!$B$18:$C$45,2,FALSE)</f>
        <v>31</v>
      </c>
      <c r="H67" s="60">
        <f>VLOOKUP(B67,[4]Sheet1!$B$7:$H$23,7,FALSE)</f>
        <v>29</v>
      </c>
      <c r="I67" s="60"/>
      <c r="J67" s="60">
        <f>VLOOKUP(B67,[6]Лист1!$B$8:$G$25,6,FALSE)</f>
        <v>33</v>
      </c>
      <c r="K67" s="60"/>
      <c r="L67" s="60">
        <f>VLOOKUP(B67,[8]Финал!$B$13:$G$23,6,FALSE)</f>
        <v>29</v>
      </c>
      <c r="M67" s="60">
        <f>VLOOKUP(B67,[9]Лист1!$B$8:$H$21,7,FALSE)</f>
        <v>29</v>
      </c>
      <c r="N67" s="60">
        <f>VLOOKUP(B67,[10]Лист1!$B$19:$G$27,6,FALSE)</f>
        <v>29</v>
      </c>
      <c r="O67" s="60">
        <v>33</v>
      </c>
      <c r="P67" s="60">
        <f>VLOOKUP(B67,[11]Лист2!$B$14:$I$20,8,FALSE)</f>
        <v>33</v>
      </c>
      <c r="Q67" s="60"/>
      <c r="R67" s="60"/>
      <c r="S67" s="60"/>
      <c r="T67" s="60">
        <f>VLOOKUP(B67,[15]Лист1!$B$8:$I$27,8,FALSE)</f>
        <v>33</v>
      </c>
      <c r="U67" s="60">
        <f>VLOOKUP(B67,[16]Лист1!$B$8:$G$19,6,FALSE)</f>
        <v>26</v>
      </c>
      <c r="V67" s="60">
        <f>VLOOKUP(B67,'[17]6 КМ'!$D$15:$I$40,6,FALSE)</f>
        <v>27</v>
      </c>
      <c r="W67" s="60"/>
      <c r="X67" s="60">
        <f>SUM(E67:W67)</f>
        <v>383</v>
      </c>
    </row>
    <row r="68" spans="1:24" x14ac:dyDescent="0.25">
      <c r="A68" s="63">
        <v>3</v>
      </c>
      <c r="B68" s="3" t="s">
        <v>174</v>
      </c>
      <c r="C68" s="3" t="s">
        <v>231</v>
      </c>
      <c r="D68" s="4">
        <v>2008</v>
      </c>
      <c r="E68" s="61">
        <f>VLOOKUP(B68,[1]Лист1!$B$17:$C$41,2,FALSE)</f>
        <v>22</v>
      </c>
      <c r="F68" s="60"/>
      <c r="G68" s="62">
        <f>VLOOKUP(B68,[3]ИТОГ!$B$18:$C$45,2,FALSE)</f>
        <v>21</v>
      </c>
      <c r="H68" s="60">
        <f>VLOOKUP(B68,[4]Sheet1!$B$7:$H$23,7,FALSE)</f>
        <v>22</v>
      </c>
      <c r="I68" s="60">
        <f>VLOOKUP(B68,[5]Лист1!$B$8:$G$24,6,FALSE)</f>
        <v>23</v>
      </c>
      <c r="J68" s="60"/>
      <c r="K68" s="60">
        <f>VLOOKUP(B68,[7]Лист1!$B$7:$G$17,6,FALSE)</f>
        <v>24</v>
      </c>
      <c r="L68" s="60">
        <f>VLOOKUP(B68,[8]Финал!$B$13:$G$23,6,FALSE)</f>
        <v>26</v>
      </c>
      <c r="M68" s="60">
        <f>VLOOKUP(B68,[9]Лист1!$B$8:$H$21,7,FALSE)</f>
        <v>26</v>
      </c>
      <c r="N68" s="60">
        <f>VLOOKUP(B68,[10]Лист1!$B$19:$G$27,6,FALSE)</f>
        <v>26</v>
      </c>
      <c r="O68" s="60">
        <v>31</v>
      </c>
      <c r="P68" s="60">
        <f>VLOOKUP(B68,[11]Лист2!$B$14:$I$20,8,FALSE)</f>
        <v>29</v>
      </c>
      <c r="Q68" s="60">
        <v>29</v>
      </c>
      <c r="R68" s="60"/>
      <c r="S68" s="60">
        <f>VLOOKUP(B68,[14]Лист1!$B$8:$H$30,7,FALSE)</f>
        <v>29</v>
      </c>
      <c r="T68" s="60">
        <f>VLOOKUP(B68,[15]Лист1!$B$8:$I$27,8,FALSE)</f>
        <v>27</v>
      </c>
      <c r="U68" s="60">
        <f>VLOOKUP(B68,[16]Лист1!$B$8:$G$19,6,FALSE)</f>
        <v>27</v>
      </c>
      <c r="V68" s="60">
        <f>VLOOKUP(B68,'[17]6 КМ'!$D$15:$I$40,6,FALSE)</f>
        <v>25</v>
      </c>
      <c r="W68" s="60"/>
      <c r="X68" s="60">
        <f>SUM(E68:W68)-E68-G68</f>
        <v>344</v>
      </c>
    </row>
    <row r="69" spans="1:24" x14ac:dyDescent="0.25">
      <c r="A69" s="63">
        <v>4</v>
      </c>
      <c r="B69" s="3" t="s">
        <v>100</v>
      </c>
      <c r="C69" s="3" t="s">
        <v>6</v>
      </c>
      <c r="D69" s="4">
        <v>2007</v>
      </c>
      <c r="E69" s="5">
        <f>VLOOKUP(B69,[1]Лист1!$B$17:$C$41,2,FALSE)</f>
        <v>31</v>
      </c>
      <c r="F69" s="60">
        <f>VLOOKUP(B69,[2]Лист1!$B$8:$H$16,7,FALSE)</f>
        <v>31</v>
      </c>
      <c r="G69" s="60">
        <f>VLOOKUP(B69,[3]ИТОГ!$B$18:$C$45,2,FALSE)</f>
        <v>27</v>
      </c>
      <c r="H69" s="60">
        <f>VLOOKUP(B69,[4]Sheet1!$B$7:$H$23,7,FALSE)</f>
        <v>31</v>
      </c>
      <c r="I69" s="60">
        <f>VLOOKUP(B69,[5]Лист1!$B$8:$G$24,6,FALSE)</f>
        <v>29</v>
      </c>
      <c r="J69" s="60">
        <f>VLOOKUP(B69,[6]Лист1!$B$8:$G$25,6,FALSE)</f>
        <v>29</v>
      </c>
      <c r="K69" s="60">
        <f>VLOOKUP(B69,[7]Лист1!$B$7:$G$17,6,FALSE)</f>
        <v>29</v>
      </c>
      <c r="L69" s="60">
        <f>VLOOKUP(B69,[8]Финал!$B$13:$G$23,6,FALSE)</f>
        <v>33</v>
      </c>
      <c r="M69" s="60">
        <f>VLOOKUP(B69,[9]Лист1!$B$8:$H$21,7,FALSE)</f>
        <v>31</v>
      </c>
      <c r="N69" s="60">
        <f>VLOOKUP(B69,[10]Лист1!$B$19:$G$27,6,FALSE)</f>
        <v>33</v>
      </c>
      <c r="O69" s="60"/>
      <c r="P69" s="60"/>
      <c r="Q69" s="60"/>
      <c r="R69" s="60"/>
      <c r="S69" s="60"/>
      <c r="T69" s="60"/>
      <c r="U69" s="60"/>
      <c r="V69" s="60">
        <f>VLOOKUP(B69,'[17]6 КМ'!$D$15:$I$40,6,FALSE)</f>
        <v>31</v>
      </c>
      <c r="W69" s="60"/>
      <c r="X69" s="60">
        <f>SUM(E69:W69)</f>
        <v>335</v>
      </c>
    </row>
    <row r="70" spans="1:24" ht="14.25" customHeight="1" x14ac:dyDescent="0.25">
      <c r="A70" s="63">
        <v>5</v>
      </c>
      <c r="B70" s="3" t="s">
        <v>119</v>
      </c>
      <c r="C70" s="3" t="s">
        <v>6</v>
      </c>
      <c r="D70" s="4">
        <v>2007</v>
      </c>
      <c r="E70" s="5">
        <f>VLOOKUP(B70,[1]Лист1!$B$17:$C$41,2,FALSE)</f>
        <v>29</v>
      </c>
      <c r="F70" s="60"/>
      <c r="G70" s="60">
        <f>VLOOKUP(B70,[3]ИТОГ!$B$18:$C$45,2,FALSE)</f>
        <v>29</v>
      </c>
      <c r="H70" s="60">
        <f>VLOOKUP(B70,[4]Sheet1!$B$7:$H$23,7,FALSE)</f>
        <v>27</v>
      </c>
      <c r="I70" s="60">
        <f>VLOOKUP(B70,[5]Лист1!$B$8:$G$24,6,FALSE)</f>
        <v>31</v>
      </c>
      <c r="J70" s="60">
        <f>VLOOKUP(B70,[6]Лист1!$B$8:$G$25,6,FALSE)</f>
        <v>26</v>
      </c>
      <c r="K70" s="60">
        <f>VLOOKUP(B70,[7]Лист1!$B$7:$G$17,6,FALSE)</f>
        <v>31</v>
      </c>
      <c r="L70" s="60">
        <f>VLOOKUP(B70,[8]Финал!$B$13:$G$23,6,FALSE)</f>
        <v>31</v>
      </c>
      <c r="M70" s="60">
        <f>VLOOKUP(B70,[9]Лист1!$B$8:$H$21,7,FALSE)</f>
        <v>27</v>
      </c>
      <c r="N70" s="60">
        <f>VLOOKUP(B70,[10]Лист1!$B$19:$G$27,6,FALSE)</f>
        <v>31</v>
      </c>
      <c r="O70" s="60"/>
      <c r="P70" s="60"/>
      <c r="Q70" s="60"/>
      <c r="R70" s="60"/>
      <c r="S70" s="60"/>
      <c r="T70" s="60">
        <f>VLOOKUP(B70,[15]Лист1!$B$8:$I$27,8,FALSE)</f>
        <v>29</v>
      </c>
      <c r="U70" s="60"/>
      <c r="V70" s="60">
        <f>VLOOKUP(B70,'[17]6 КМ'!$D$15:$I$40,6,FALSE)</f>
        <v>29</v>
      </c>
      <c r="W70" s="60"/>
      <c r="X70" s="60">
        <f>SUM(E70:W70)</f>
        <v>320</v>
      </c>
    </row>
    <row r="71" spans="1:24" ht="14.25" customHeight="1" x14ac:dyDescent="0.25">
      <c r="A71" s="63">
        <v>6</v>
      </c>
      <c r="B71" s="3" t="s">
        <v>441</v>
      </c>
      <c r="C71" s="3" t="s">
        <v>280</v>
      </c>
      <c r="D71" s="6">
        <v>2008</v>
      </c>
      <c r="E71" s="5"/>
      <c r="F71" s="60"/>
      <c r="G71" s="60">
        <f>VLOOKUP(B71,[3]ИТОГ!$B$18:$C$45,2,FALSE)</f>
        <v>20</v>
      </c>
      <c r="H71" s="60"/>
      <c r="I71" s="60">
        <f>VLOOKUP(B71,[5]Лист1!$B$8:$G$24,6,FALSE)</f>
        <v>19</v>
      </c>
      <c r="J71" s="60">
        <f>VLOOKUP(B71,[6]Лист1!$B$8:$G$25,6,FALSE)</f>
        <v>19</v>
      </c>
      <c r="K71" s="60">
        <f>VLOOKUP(B71,[7]Лист1!$B$7:$G$17,6,FALSE)</f>
        <v>21</v>
      </c>
      <c r="L71" s="60"/>
      <c r="M71" s="60">
        <f>VLOOKUP(B71,[9]Лист1!$B$8:$H$21,7,FALSE)</f>
        <v>23</v>
      </c>
      <c r="N71" s="60">
        <f>VLOOKUP(B71,[10]Лист1!$B$19:$G$27,6,FALSE)</f>
        <v>24</v>
      </c>
      <c r="O71" s="60">
        <v>27</v>
      </c>
      <c r="P71" s="60"/>
      <c r="Q71" s="60"/>
      <c r="R71" s="60">
        <f>VLOOKUP(B71,[13]Лист1!$B$9:$G$13,6,FALSE)</f>
        <v>29</v>
      </c>
      <c r="S71" s="60">
        <f>VLOOKUP(B71,[14]Лист1!$B$8:$H$30,7,FALSE)</f>
        <v>25</v>
      </c>
      <c r="T71" s="60">
        <f>VLOOKUP(B71,[15]Лист1!$B$8:$I$27,8,FALSE)</f>
        <v>23</v>
      </c>
      <c r="U71" s="60">
        <f>VLOOKUP(B71,[16]Лист1!$B$8:$G$19,6,FALSE)</f>
        <v>25</v>
      </c>
      <c r="V71" s="60">
        <f>VLOOKUP(B71,'[17]6 КМ'!$D$15:$I$40,6,FALSE)</f>
        <v>19</v>
      </c>
      <c r="W71" s="60"/>
      <c r="X71" s="60">
        <f t="shared" ref="X71:X99" si="1">SUM(E71:W71)</f>
        <v>274</v>
      </c>
    </row>
    <row r="72" spans="1:24" x14ac:dyDescent="0.25">
      <c r="A72" s="63">
        <v>7</v>
      </c>
      <c r="B72" s="3" t="s">
        <v>128</v>
      </c>
      <c r="C72" s="3" t="s">
        <v>6</v>
      </c>
      <c r="D72" s="4">
        <v>2007</v>
      </c>
      <c r="E72" s="5">
        <f>VLOOKUP(B72,[1]Лист1!$B$17:$C$41,2,FALSE)</f>
        <v>27</v>
      </c>
      <c r="F72" s="60">
        <f>VLOOKUP(B72,[2]Лист1!$B$8:$H$16,7,FALSE)</f>
        <v>24</v>
      </c>
      <c r="G72" s="60">
        <f>VLOOKUP(B72,[3]ИТОГ!$B$18:$C$45,2,FALSE)</f>
        <v>22</v>
      </c>
      <c r="H72" s="60">
        <f>VLOOKUP(B72,[4]Sheet1!$B$7:$H$23,7,FALSE)</f>
        <v>21</v>
      </c>
      <c r="I72" s="60">
        <f>VLOOKUP(B72,[5]Лист1!$B$8:$G$24,6,FALSE)</f>
        <v>24</v>
      </c>
      <c r="J72" s="60">
        <f>VLOOKUP(B72,[6]Лист1!$B$8:$G$25,6,FALSE)</f>
        <v>22</v>
      </c>
      <c r="K72" s="60">
        <f>VLOOKUP(B72,[7]Лист1!$B$7:$G$17,6,FALSE)</f>
        <v>26</v>
      </c>
      <c r="L72" s="60"/>
      <c r="M72" s="60"/>
      <c r="N72" s="60">
        <f>VLOOKUP(B72,[10]Лист1!$B$19:$G$27,6,FALSE)</f>
        <v>25</v>
      </c>
      <c r="O72" s="60"/>
      <c r="P72" s="60"/>
      <c r="Q72" s="60">
        <v>27</v>
      </c>
      <c r="R72" s="60"/>
      <c r="S72" s="60"/>
      <c r="T72" s="60">
        <f>VLOOKUP(B72,[15]Лист1!$B$8:$I$27,8,FALSE)</f>
        <v>26</v>
      </c>
      <c r="U72" s="60"/>
      <c r="V72" s="60"/>
      <c r="W72" s="60"/>
      <c r="X72" s="60">
        <f t="shared" si="1"/>
        <v>244</v>
      </c>
    </row>
    <row r="73" spans="1:24" x14ac:dyDescent="0.25">
      <c r="A73" s="63">
        <v>8</v>
      </c>
      <c r="B73" s="3" t="s">
        <v>196</v>
      </c>
      <c r="C73" s="3" t="s">
        <v>6</v>
      </c>
      <c r="D73" s="4">
        <v>2007</v>
      </c>
      <c r="E73" s="5">
        <f>VLOOKUP(B73,[1]Лист1!$B$17:$C$41,2,FALSE)</f>
        <v>26</v>
      </c>
      <c r="F73" s="60">
        <f>VLOOKUP(B73,[2]Лист1!$B$8:$H$16,7,FALSE)</f>
        <v>26</v>
      </c>
      <c r="G73" s="60">
        <f>VLOOKUP(B73,[3]ИТОГ!$B$18:$C$45,2,FALSE)</f>
        <v>25</v>
      </c>
      <c r="H73" s="60">
        <f>VLOOKUP(B73,[4]Sheet1!$B$7:$H$23,7,FALSE)</f>
        <v>25</v>
      </c>
      <c r="I73" s="60">
        <f>VLOOKUP(B73,[5]Лист1!$B$8:$G$24,6,FALSE)</f>
        <v>27</v>
      </c>
      <c r="J73" s="60">
        <f>VLOOKUP(B73,[6]Лист1!$B$8:$G$25,6,FALSE)</f>
        <v>25</v>
      </c>
      <c r="K73" s="60">
        <f>VLOOKUP(B73,[7]Лист1!$B$7:$G$17,6,FALSE)</f>
        <v>27</v>
      </c>
      <c r="L73" s="60"/>
      <c r="M73" s="60"/>
      <c r="N73" s="60">
        <f>VLOOKUP(B73,[10]Лист1!$B$19:$G$27,6,FALSE)</f>
        <v>27</v>
      </c>
      <c r="O73" s="60"/>
      <c r="P73" s="60"/>
      <c r="Q73" s="60"/>
      <c r="R73" s="60"/>
      <c r="S73" s="60"/>
      <c r="T73" s="60"/>
      <c r="U73" s="60"/>
      <c r="V73" s="60"/>
      <c r="W73" s="60"/>
      <c r="X73" s="60">
        <f t="shared" si="1"/>
        <v>208</v>
      </c>
    </row>
    <row r="74" spans="1:24" x14ac:dyDescent="0.25">
      <c r="A74" s="63">
        <v>9</v>
      </c>
      <c r="B74" s="3" t="s">
        <v>241</v>
      </c>
      <c r="C74" s="3" t="s">
        <v>231</v>
      </c>
      <c r="D74" s="4">
        <v>2009</v>
      </c>
      <c r="E74" s="5">
        <f>VLOOKUP(B74,[1]Лист1!$B$17:$C$41,2,FALSE)</f>
        <v>11</v>
      </c>
      <c r="F74" s="60"/>
      <c r="G74" s="60">
        <f>VLOOKUP(B74,[3]ИТОГ!$B$18:$C$45,2,FALSE)</f>
        <v>3</v>
      </c>
      <c r="H74" s="60">
        <f>VLOOKUP(B74,[4]Sheet1!$B$7:$H$23,7,FALSE)</f>
        <v>15</v>
      </c>
      <c r="I74" s="60">
        <f>VLOOKUP(B74,[5]Лист1!$B$8:$G$24,6,FALSE)</f>
        <v>15</v>
      </c>
      <c r="J74" s="60">
        <f>VLOOKUP(B74,[6]Лист1!$B$8:$G$25,6,FALSE)</f>
        <v>13</v>
      </c>
      <c r="K74" s="60"/>
      <c r="L74" s="60">
        <f>VLOOKUP(B74,[8]Финал!$B$13:$G$23,6,FALSE)</f>
        <v>22</v>
      </c>
      <c r="M74" s="60">
        <f>VLOOKUP(B74,[9]Лист1!$B$8:$H$21,7,FALSE)</f>
        <v>21</v>
      </c>
      <c r="N74" s="60">
        <f>VLOOKUP(B74,[10]Лист1!$B$19:$G$27,6,FALSE)</f>
        <v>22</v>
      </c>
      <c r="O74" s="60">
        <v>26</v>
      </c>
      <c r="P74" s="60">
        <f>VLOOKUP(B74,[11]Лист2!$B$14:$I$20,8,FALSE)</f>
        <v>25</v>
      </c>
      <c r="Q74" s="60"/>
      <c r="R74" s="60"/>
      <c r="S74" s="60"/>
      <c r="T74" s="60">
        <f>VLOOKUP(B74,[15]Лист1!$B$8:$I$27,8,FALSE)</f>
        <v>17</v>
      </c>
      <c r="U74" s="60"/>
      <c r="V74" s="60"/>
      <c r="W74" s="60"/>
      <c r="X74" s="60">
        <f t="shared" si="1"/>
        <v>190</v>
      </c>
    </row>
    <row r="75" spans="1:24" x14ac:dyDescent="0.25">
      <c r="A75" s="63">
        <v>10</v>
      </c>
      <c r="B75" s="3" t="s">
        <v>576</v>
      </c>
      <c r="C75" s="3" t="s">
        <v>20</v>
      </c>
      <c r="D75" s="6">
        <v>2009</v>
      </c>
      <c r="E75" s="5"/>
      <c r="F75" s="60"/>
      <c r="G75" s="60"/>
      <c r="H75" s="60"/>
      <c r="I75" s="60">
        <v>22</v>
      </c>
      <c r="J75" s="60"/>
      <c r="K75" s="60">
        <f>VLOOKUP(B75,[7]Лист1!$B$7:$G$17,6,FALSE)</f>
        <v>22</v>
      </c>
      <c r="L75" s="60"/>
      <c r="M75" s="60"/>
      <c r="N75" s="60"/>
      <c r="O75" s="60">
        <v>29</v>
      </c>
      <c r="P75" s="60">
        <f>VLOOKUP(B75,[11]Лист2!$B$14:$I$20,8,FALSE)</f>
        <v>27</v>
      </c>
      <c r="Q75" s="60"/>
      <c r="R75" s="60">
        <f>VLOOKUP(B75,[13]Лист1!$B$9:$G$13,6,FALSE)</f>
        <v>31</v>
      </c>
      <c r="S75" s="60"/>
      <c r="T75" s="60">
        <f>VLOOKUP(B75,[15]Лист1!$B$8:$I$27,8,FALSE)</f>
        <v>24</v>
      </c>
      <c r="U75" s="60"/>
      <c r="V75" s="60">
        <f>VLOOKUP(B75,'[17]6 КМ'!$D$15:$I$40,6,FALSE)</f>
        <v>23</v>
      </c>
      <c r="W75" s="60"/>
      <c r="X75" s="60">
        <f t="shared" si="1"/>
        <v>178</v>
      </c>
    </row>
    <row r="76" spans="1:24" x14ac:dyDescent="0.25">
      <c r="A76" s="63">
        <v>11</v>
      </c>
      <c r="B76" s="3" t="s">
        <v>218</v>
      </c>
      <c r="C76" s="3" t="s">
        <v>233</v>
      </c>
      <c r="D76" s="4">
        <v>2010</v>
      </c>
      <c r="E76" s="5">
        <f>VLOOKUP(B76,[1]Лист1!$B$17:$C$41,2,FALSE)</f>
        <v>15</v>
      </c>
      <c r="F76" s="60">
        <f>VLOOKUP(B76,[2]Лист1!$B$8:$H$16,7,FALSE)</f>
        <v>23</v>
      </c>
      <c r="G76" s="60">
        <f>VLOOKUP(B76,[3]ИТОГ!$B$18:$C$45,2,FALSE)</f>
        <v>16</v>
      </c>
      <c r="H76" s="60">
        <f>VLOOKUP(B76,[4]Sheet1!$B$7:$H$23,7,FALSE)</f>
        <v>18</v>
      </c>
      <c r="I76" s="60">
        <f>VLOOKUP(B76,[5]Лист1!$B$8:$G$24,6,FALSE)</f>
        <v>20</v>
      </c>
      <c r="J76" s="60"/>
      <c r="K76" s="60"/>
      <c r="L76" s="60"/>
      <c r="M76" s="60"/>
      <c r="N76" s="60"/>
      <c r="O76" s="60"/>
      <c r="P76" s="60"/>
      <c r="Q76" s="60"/>
      <c r="R76" s="60"/>
      <c r="S76" s="60">
        <f>VLOOKUP(B76,[14]Лист1!$B$8:$H$30,7,FALSE)</f>
        <v>21</v>
      </c>
      <c r="T76" s="60">
        <f>VLOOKUP(B76,[15]Лист1!$B$8:$I$27,8,FALSE)</f>
        <v>18</v>
      </c>
      <c r="U76" s="60">
        <f>VLOOKUP(B76,[16]Лист1!$B$8:$G$19,6,FALSE)</f>
        <v>23</v>
      </c>
      <c r="V76" s="60">
        <f>VLOOKUP(B76,'[17]6 КМ'!$D$15:$I$40,6,FALSE)</f>
        <v>17</v>
      </c>
      <c r="W76" s="60"/>
      <c r="X76" s="60">
        <f t="shared" si="1"/>
        <v>171</v>
      </c>
    </row>
    <row r="77" spans="1:24" x14ac:dyDescent="0.25">
      <c r="A77" s="63">
        <v>12</v>
      </c>
      <c r="B77" s="3" t="s">
        <v>189</v>
      </c>
      <c r="C77" s="3" t="s">
        <v>231</v>
      </c>
      <c r="D77" s="4">
        <v>2007</v>
      </c>
      <c r="E77" s="5">
        <f>VLOOKUP(B77,[1]Лист1!$B$17:$C$41,2,FALSE)</f>
        <v>23</v>
      </c>
      <c r="F77" s="60"/>
      <c r="G77" s="60">
        <f>VLOOKUP(B77,[3]ИТОГ!$B$18:$C$45,2,FALSE)</f>
        <v>23</v>
      </c>
      <c r="H77" s="60">
        <f>VLOOKUP(B77,[4]Sheet1!$B$7:$H$23,7,FALSE)</f>
        <v>23</v>
      </c>
      <c r="I77" s="60">
        <f>VLOOKUP(B77,[5]Лист1!$B$8:$G$24,6,FALSE)</f>
        <v>25</v>
      </c>
      <c r="J77" s="60">
        <f>VLOOKUP(B77,[6]Лист1!$B$8:$G$25,6,FALSE)</f>
        <v>23</v>
      </c>
      <c r="K77" s="60">
        <f>VLOOKUP(B77,[7]Лист1!$B$7:$G$17,6,FALSE)</f>
        <v>25</v>
      </c>
      <c r="L77" s="60"/>
      <c r="M77" s="60"/>
      <c r="N77" s="60"/>
      <c r="O77" s="60"/>
      <c r="P77" s="60"/>
      <c r="Q77" s="60"/>
      <c r="R77" s="60"/>
      <c r="S77" s="60">
        <f>VLOOKUP(B77,[14]Лист1!$B$8:$H$30,7,FALSE)</f>
        <v>27</v>
      </c>
      <c r="T77" s="60"/>
      <c r="U77" s="60"/>
      <c r="V77" s="60"/>
      <c r="W77" s="60"/>
      <c r="X77" s="60">
        <f t="shared" si="1"/>
        <v>169</v>
      </c>
    </row>
    <row r="78" spans="1:24" x14ac:dyDescent="0.25">
      <c r="A78" s="63">
        <v>13</v>
      </c>
      <c r="B78" s="1" t="s">
        <v>377</v>
      </c>
      <c r="C78" s="1" t="s">
        <v>314</v>
      </c>
      <c r="D78" s="2">
        <v>2010</v>
      </c>
      <c r="E78" s="5"/>
      <c r="F78" s="60">
        <f>VLOOKUP(B78,[2]Лист1!$B$8:$H$16,7,FALSE)</f>
        <v>25</v>
      </c>
      <c r="G78" s="60">
        <f>VLOOKUP(B78,[3]ИТОГ!$B$18:$C$45,2,FALSE)</f>
        <v>26</v>
      </c>
      <c r="H78" s="60">
        <f>VLOOKUP(B78,[4]Sheet1!$B$7:$H$23,7,FALSE)</f>
        <v>26</v>
      </c>
      <c r="I78" s="60"/>
      <c r="J78" s="60"/>
      <c r="K78" s="60"/>
      <c r="L78" s="60"/>
      <c r="M78" s="60"/>
      <c r="N78" s="60"/>
      <c r="O78" s="60"/>
      <c r="P78" s="60">
        <f>VLOOKUP(B78,[11]Лист2!$B$14:$I$20,8,FALSE)</f>
        <v>31</v>
      </c>
      <c r="Q78" s="60">
        <v>33</v>
      </c>
      <c r="R78" s="60"/>
      <c r="S78" s="60"/>
      <c r="T78" s="60"/>
      <c r="U78" s="60"/>
      <c r="V78" s="60">
        <f>VLOOKUP(B78,'[17]6 КМ'!$D$15:$I$40,6,FALSE)</f>
        <v>26</v>
      </c>
      <c r="W78" s="60"/>
      <c r="X78" s="60">
        <f t="shared" si="1"/>
        <v>167</v>
      </c>
    </row>
    <row r="79" spans="1:24" x14ac:dyDescent="0.25">
      <c r="A79" s="63">
        <v>14</v>
      </c>
      <c r="B79" s="3" t="s">
        <v>188</v>
      </c>
      <c r="C79" s="3" t="s">
        <v>230</v>
      </c>
      <c r="D79" s="4">
        <v>2007</v>
      </c>
      <c r="E79" s="5">
        <f>VLOOKUP(B79,[1]Лист1!$B$17:$C$41,2,FALSE)</f>
        <v>25</v>
      </c>
      <c r="F79" s="60">
        <f>VLOOKUP(B79,[2]Лист1!$B$8:$H$16,7,FALSE)</f>
        <v>29</v>
      </c>
      <c r="G79" s="60"/>
      <c r="H79" s="60"/>
      <c r="I79" s="60">
        <f>VLOOKUP(B79,[5]Лист1!$B$8:$G$24,6,FALSE)</f>
        <v>26</v>
      </c>
      <c r="J79" s="60">
        <f>VLOOKUP(B79,[6]Лист1!$B$8:$G$25,6,FALSE)</f>
        <v>24</v>
      </c>
      <c r="K79" s="60"/>
      <c r="L79" s="60"/>
      <c r="M79" s="60"/>
      <c r="N79" s="60"/>
      <c r="O79" s="60"/>
      <c r="P79" s="60"/>
      <c r="Q79" s="60"/>
      <c r="R79" s="60"/>
      <c r="S79" s="60"/>
      <c r="T79" s="60">
        <f>VLOOKUP(B79,[15]Лист1!$B$8:$I$27,8,FALSE)</f>
        <v>31</v>
      </c>
      <c r="U79" s="60"/>
      <c r="V79" s="60"/>
      <c r="W79" s="60"/>
      <c r="X79" s="60">
        <f t="shared" si="1"/>
        <v>135</v>
      </c>
    </row>
    <row r="80" spans="1:24" x14ac:dyDescent="0.25">
      <c r="A80" s="63">
        <v>15</v>
      </c>
      <c r="B80" s="3" t="s">
        <v>424</v>
      </c>
      <c r="C80" s="3" t="s">
        <v>231</v>
      </c>
      <c r="D80" s="4">
        <v>2009</v>
      </c>
      <c r="E80" s="5"/>
      <c r="F80" s="60"/>
      <c r="G80" s="60">
        <f>VLOOKUP(B80,[3]ИТОГ!$B$18:$C$45,2,FALSE)</f>
        <v>14</v>
      </c>
      <c r="H80" s="60"/>
      <c r="I80" s="60">
        <f>VLOOKUP(B80,[5]Лист1!$B$8:$G$24,6,FALSE)</f>
        <v>18</v>
      </c>
      <c r="J80" s="60">
        <f>VLOOKUP(B80,[6]Лист1!$B$8:$G$25,6,FALSE)</f>
        <v>15</v>
      </c>
      <c r="K80" s="60"/>
      <c r="L80" s="60">
        <f>VLOOKUP(B80,[8]Финал!$B$13:$G$23,6,FALSE)</f>
        <v>24</v>
      </c>
      <c r="M80" s="60">
        <f>VLOOKUP(B80,[9]Лист1!$B$8:$H$21,7,FALSE)</f>
        <v>20</v>
      </c>
      <c r="N80" s="60">
        <f>VLOOKUP(B80,[10]Лист1!$B$19:$G$27,6,FALSE)</f>
        <v>23</v>
      </c>
      <c r="O80" s="60"/>
      <c r="P80" s="60"/>
      <c r="Q80" s="60"/>
      <c r="R80" s="60"/>
      <c r="S80" s="60"/>
      <c r="T80" s="60">
        <f>VLOOKUP(B80,[15]Лист1!$B$8:$I$27,8,FALSE)</f>
        <v>20</v>
      </c>
      <c r="U80" s="60"/>
      <c r="V80" s="60"/>
      <c r="W80" s="60"/>
      <c r="X80" s="60">
        <f t="shared" si="1"/>
        <v>134</v>
      </c>
    </row>
    <row r="81" spans="1:24" x14ac:dyDescent="0.25">
      <c r="A81" s="63">
        <v>16</v>
      </c>
      <c r="B81" s="3" t="s">
        <v>450</v>
      </c>
      <c r="C81" s="3" t="s">
        <v>262</v>
      </c>
      <c r="D81" s="6">
        <v>2008</v>
      </c>
      <c r="E81" s="5"/>
      <c r="F81" s="60"/>
      <c r="G81" s="60">
        <f>VLOOKUP(B81,[3]ИТОГ!$B$18:$C$45,2,FALSE)</f>
        <v>4</v>
      </c>
      <c r="H81" s="60"/>
      <c r="I81" s="60">
        <f>VLOOKUP(B81,[5]Лист1!$B$8:$G$24,6,FALSE)</f>
        <v>16</v>
      </c>
      <c r="J81" s="60"/>
      <c r="K81" s="60"/>
      <c r="L81" s="60">
        <f>VLOOKUP(B81,[8]Финал!$B$13:$G$23,6,FALSE)</f>
        <v>20</v>
      </c>
      <c r="M81" s="60">
        <f>VLOOKUP(B81,[9]Лист1!$B$8:$H$21,7,FALSE)</f>
        <v>17</v>
      </c>
      <c r="N81" s="60"/>
      <c r="O81" s="60"/>
      <c r="P81" s="60"/>
      <c r="Q81" s="60">
        <v>25</v>
      </c>
      <c r="R81" s="60"/>
      <c r="S81" s="60">
        <f>VLOOKUP(B81,[14]Лист1!$B$8:$H$30,7,FALSE)</f>
        <v>10</v>
      </c>
      <c r="T81" s="60">
        <f>VLOOKUP(B81,[15]Лист1!$B$8:$I$27,8,FALSE)</f>
        <v>12</v>
      </c>
      <c r="U81" s="60"/>
      <c r="V81" s="60"/>
      <c r="W81" s="60"/>
      <c r="X81" s="60">
        <f t="shared" si="1"/>
        <v>104</v>
      </c>
    </row>
    <row r="82" spans="1:24" x14ac:dyDescent="0.25">
      <c r="A82" s="63">
        <v>17</v>
      </c>
      <c r="B82" s="3" t="s">
        <v>440</v>
      </c>
      <c r="C82" s="3" t="s">
        <v>6</v>
      </c>
      <c r="D82" s="6">
        <v>2008</v>
      </c>
      <c r="E82" s="5"/>
      <c r="F82" s="60"/>
      <c r="G82" s="60">
        <f>VLOOKUP(B82,[3]ИТОГ!$B$18:$C$45,2,FALSE)</f>
        <v>24</v>
      </c>
      <c r="H82" s="60">
        <f>VLOOKUP(B82,[4]Sheet1!$B$7:$H$23,7,FALSE)</f>
        <v>24</v>
      </c>
      <c r="I82" s="60"/>
      <c r="J82" s="60">
        <f>VLOOKUP(B82,[6]Лист1!$B$8:$G$25,6,FALSE)</f>
        <v>27</v>
      </c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>
        <f>VLOOKUP(B82,'[17]6 КМ'!$D$15:$I$40,6,FALSE)</f>
        <v>24</v>
      </c>
      <c r="W82" s="60"/>
      <c r="X82" s="60">
        <f t="shared" si="1"/>
        <v>99</v>
      </c>
    </row>
    <row r="83" spans="1:24" x14ac:dyDescent="0.25">
      <c r="A83" s="63">
        <v>18</v>
      </c>
      <c r="B83" s="1" t="s">
        <v>693</v>
      </c>
      <c r="C83" s="1" t="s">
        <v>136</v>
      </c>
      <c r="D83" s="6">
        <v>2009</v>
      </c>
      <c r="E83" s="5"/>
      <c r="F83" s="60"/>
      <c r="G83" s="60"/>
      <c r="H83" s="60"/>
      <c r="I83" s="60"/>
      <c r="J83" s="60"/>
      <c r="K83" s="60">
        <v>20</v>
      </c>
      <c r="L83" s="60"/>
      <c r="M83" s="60"/>
      <c r="N83" s="60"/>
      <c r="O83" s="60"/>
      <c r="P83" s="60"/>
      <c r="Q83" s="60"/>
      <c r="R83" s="60">
        <f>VLOOKUP(B83,[13]Лист1!$B$9:$G$13,6,FALSE)</f>
        <v>26</v>
      </c>
      <c r="S83" s="60">
        <f>VLOOKUP(B83,[14]Лист1!$B$8:$H$30,7,FALSE)</f>
        <v>12</v>
      </c>
      <c r="T83" s="60"/>
      <c r="U83" s="60">
        <f>VLOOKUP(B83,[16]Лист1!$B$8:$G$19,6,FALSE)</f>
        <v>19</v>
      </c>
      <c r="V83" s="60">
        <f>VLOOKUP(B83,'[17]6 КМ'!$D$15:$I$40,6,FALSE)</f>
        <v>18</v>
      </c>
      <c r="W83" s="60"/>
      <c r="X83" s="60">
        <f t="shared" si="1"/>
        <v>95</v>
      </c>
    </row>
    <row r="84" spans="1:24" x14ac:dyDescent="0.25">
      <c r="A84" s="63">
        <v>19</v>
      </c>
      <c r="B84" s="3" t="s">
        <v>848</v>
      </c>
      <c r="C84" s="3" t="s">
        <v>849</v>
      </c>
      <c r="D84" s="6">
        <v>2008</v>
      </c>
      <c r="E84" s="5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>
        <v>27</v>
      </c>
      <c r="S84" s="60">
        <f>VLOOKUP(B84,[14]Лист1!$B$8:$H$30,7,FALSE)</f>
        <v>16</v>
      </c>
      <c r="T84" s="60">
        <f>VLOOKUP(B84,[15]Лист1!$B$8:$I$27,8,FALSE)</f>
        <v>15</v>
      </c>
      <c r="U84" s="60">
        <f>VLOOKUP(B84,[16]Лист1!$B$8:$G$19,6,FALSE)</f>
        <v>22</v>
      </c>
      <c r="V84" s="60">
        <f>VLOOKUP(B84,'[17]6 КМ'!$D$15:$I$40,6,FALSE)</f>
        <v>13</v>
      </c>
      <c r="W84" s="60"/>
      <c r="X84" s="60">
        <f t="shared" si="1"/>
        <v>93</v>
      </c>
    </row>
    <row r="85" spans="1:24" x14ac:dyDescent="0.25">
      <c r="A85" s="63">
        <v>20</v>
      </c>
      <c r="B85" s="3" t="s">
        <v>883</v>
      </c>
      <c r="C85" s="3" t="s">
        <v>849</v>
      </c>
      <c r="D85" s="6">
        <v>2008</v>
      </c>
      <c r="E85" s="5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>
        <v>24</v>
      </c>
      <c r="T85" s="60">
        <f>VLOOKUP(B85,[15]Лист1!$B$8:$I$27,8,FALSE)</f>
        <v>19</v>
      </c>
      <c r="U85" s="60">
        <v>24</v>
      </c>
      <c r="V85" s="60">
        <f>VLOOKUP(B85,'[17]6 КМ'!$D$15:$I$40,6,FALSE)</f>
        <v>22</v>
      </c>
      <c r="W85" s="60"/>
      <c r="X85" s="60">
        <f t="shared" si="1"/>
        <v>89</v>
      </c>
    </row>
    <row r="86" spans="1:24" x14ac:dyDescent="0.25">
      <c r="A86" s="63">
        <v>21</v>
      </c>
      <c r="B86" s="3" t="s">
        <v>232</v>
      </c>
      <c r="C86" s="3" t="s">
        <v>233</v>
      </c>
      <c r="D86" s="4">
        <v>2008</v>
      </c>
      <c r="E86" s="5">
        <f>VLOOKUP(B86,[1]Лист1!$B$17:$C$41,2,FALSE)</f>
        <v>21</v>
      </c>
      <c r="F86" s="60"/>
      <c r="G86" s="60"/>
      <c r="H86" s="60">
        <f>VLOOKUP(B86,[4]Sheet1!$B$7:$H$23,7,FALSE)</f>
        <v>20</v>
      </c>
      <c r="I86" s="60"/>
      <c r="J86" s="60">
        <f>VLOOKUP(B86,[6]Лист1!$B$8:$G$25,6,FALSE)</f>
        <v>21</v>
      </c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>
        <f>VLOOKUP(B86,'[17]6 КМ'!$D$15:$I$40,6,FALSE)</f>
        <v>21</v>
      </c>
      <c r="W86" s="60"/>
      <c r="X86" s="60">
        <f t="shared" si="1"/>
        <v>83</v>
      </c>
    </row>
    <row r="87" spans="1:24" ht="14.25" customHeight="1" x14ac:dyDescent="0.25">
      <c r="A87" s="63">
        <v>22</v>
      </c>
      <c r="B87" s="3" t="s">
        <v>444</v>
      </c>
      <c r="C87" s="3" t="s">
        <v>445</v>
      </c>
      <c r="D87" s="6">
        <v>2010</v>
      </c>
      <c r="E87" s="5"/>
      <c r="F87" s="60"/>
      <c r="G87" s="60">
        <f>VLOOKUP(B87,[3]ИТОГ!$B$18:$C$45,2,FALSE)</f>
        <v>10</v>
      </c>
      <c r="H87" s="60">
        <f>VLOOKUP(B87,[4]Sheet1!$B$7:$H$23,7,FALSE)</f>
        <v>16</v>
      </c>
      <c r="I87" s="60"/>
      <c r="J87" s="60">
        <f>VLOOKUP(B87,[6]Лист1!$B$8:$G$25,6,FALSE)</f>
        <v>16</v>
      </c>
      <c r="K87" s="60"/>
      <c r="L87" s="60">
        <f>VLOOKUP(B87,[8]Финал!$B$13:$G$23,6,FALSE)</f>
        <v>21</v>
      </c>
      <c r="M87" s="60"/>
      <c r="N87" s="60"/>
      <c r="O87" s="60"/>
      <c r="P87" s="60"/>
      <c r="Q87" s="60"/>
      <c r="R87" s="60"/>
      <c r="S87" s="60"/>
      <c r="T87" s="60">
        <f>VLOOKUP(B87,[15]Лист1!$B$8:$I$27,8,FALSE)</f>
        <v>16</v>
      </c>
      <c r="U87" s="60"/>
      <c r="V87" s="60"/>
      <c r="W87" s="60"/>
      <c r="X87" s="60">
        <f t="shared" si="1"/>
        <v>79</v>
      </c>
    </row>
    <row r="88" spans="1:24" ht="14.25" customHeight="1" x14ac:dyDescent="0.25">
      <c r="A88" s="63">
        <v>23</v>
      </c>
      <c r="B88" s="3" t="s">
        <v>237</v>
      </c>
      <c r="C88" s="3" t="s">
        <v>35</v>
      </c>
      <c r="D88" s="4">
        <v>2009</v>
      </c>
      <c r="E88" s="5">
        <f>VLOOKUP(B88,[1]Лист1!$B$17:$C$41,2,FALSE)</f>
        <v>16</v>
      </c>
      <c r="F88" s="60"/>
      <c r="G88" s="60">
        <f>VLOOKUP(B88,[3]ИТОГ!$B$18:$C$45,2,FALSE)</f>
        <v>18</v>
      </c>
      <c r="H88" s="60"/>
      <c r="I88" s="60"/>
      <c r="J88" s="60"/>
      <c r="K88" s="60"/>
      <c r="L88" s="60"/>
      <c r="M88" s="60">
        <f>VLOOKUP(B88,[9]Лист1!$B$8:$H$21,7,FALSE)</f>
        <v>25</v>
      </c>
      <c r="N88" s="60"/>
      <c r="O88" s="60"/>
      <c r="P88" s="60"/>
      <c r="Q88" s="60"/>
      <c r="R88" s="60"/>
      <c r="S88" s="60"/>
      <c r="T88" s="60"/>
      <c r="U88" s="60"/>
      <c r="V88" s="60">
        <f>VLOOKUP(B88,'[17]6 КМ'!$D$15:$I$40,6,FALSE)</f>
        <v>16</v>
      </c>
      <c r="W88" s="60"/>
      <c r="X88" s="60">
        <f t="shared" si="1"/>
        <v>75</v>
      </c>
    </row>
    <row r="89" spans="1:24" ht="14.25" customHeight="1" x14ac:dyDescent="0.25">
      <c r="A89" s="63">
        <v>24</v>
      </c>
      <c r="B89" s="3" t="s">
        <v>448</v>
      </c>
      <c r="C89" s="3" t="s">
        <v>233</v>
      </c>
      <c r="D89" s="6">
        <v>2009</v>
      </c>
      <c r="E89" s="5"/>
      <c r="F89" s="60"/>
      <c r="G89" s="60">
        <f>VLOOKUP(B89,[3]ИТОГ!$B$18:$C$45,2,FALSE)</f>
        <v>6</v>
      </c>
      <c r="H89" s="60">
        <f>VLOOKUP(B89,[4]Sheet1!$B$7:$H$23,7,FALSE)</f>
        <v>14</v>
      </c>
      <c r="I89" s="60">
        <f>VLOOKUP(B89,[5]Лист1!$B$8:$G$24,6,FALSE)</f>
        <v>17</v>
      </c>
      <c r="J89" s="60"/>
      <c r="K89" s="60"/>
      <c r="L89" s="60"/>
      <c r="M89" s="60"/>
      <c r="N89" s="60"/>
      <c r="O89" s="60">
        <v>25</v>
      </c>
      <c r="P89" s="60"/>
      <c r="Q89" s="60"/>
      <c r="R89" s="60"/>
      <c r="S89" s="60"/>
      <c r="T89" s="60"/>
      <c r="U89" s="60"/>
      <c r="V89" s="60"/>
      <c r="W89" s="60"/>
      <c r="X89" s="60">
        <f t="shared" si="1"/>
        <v>62</v>
      </c>
    </row>
    <row r="90" spans="1:24" x14ac:dyDescent="0.25">
      <c r="A90" s="63">
        <v>25</v>
      </c>
      <c r="B90" s="27" t="s">
        <v>714</v>
      </c>
      <c r="C90" s="28" t="s">
        <v>710</v>
      </c>
      <c r="D90" s="6">
        <v>2008</v>
      </c>
      <c r="E90" s="5"/>
      <c r="F90" s="60"/>
      <c r="G90" s="60"/>
      <c r="H90" s="60"/>
      <c r="I90" s="60"/>
      <c r="J90" s="60"/>
      <c r="K90" s="60"/>
      <c r="L90" s="60">
        <v>23</v>
      </c>
      <c r="M90" s="60">
        <f>VLOOKUP(B90,[9]Лист1!$B$8:$H$21,7,FALSE)</f>
        <v>18</v>
      </c>
      <c r="N90" s="60"/>
      <c r="O90" s="60"/>
      <c r="P90" s="60"/>
      <c r="Q90" s="60"/>
      <c r="R90" s="60"/>
      <c r="S90" s="60"/>
      <c r="T90" s="60">
        <f>VLOOKUP(B90,[15]Лист1!$B$8:$I$27,8,FALSE)</f>
        <v>13</v>
      </c>
      <c r="U90" s="60"/>
      <c r="V90" s="60"/>
      <c r="W90" s="60"/>
      <c r="X90" s="60">
        <f t="shared" si="1"/>
        <v>54</v>
      </c>
    </row>
    <row r="91" spans="1:24" x14ac:dyDescent="0.25">
      <c r="A91" s="63">
        <v>26</v>
      </c>
      <c r="B91" s="45" t="s">
        <v>794</v>
      </c>
      <c r="C91" s="45" t="s">
        <v>795</v>
      </c>
      <c r="D91" s="6">
        <v>2008</v>
      </c>
      <c r="E91" s="5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>
        <v>26</v>
      </c>
      <c r="Q91" s="60"/>
      <c r="R91" s="60"/>
      <c r="S91" s="60"/>
      <c r="T91" s="60">
        <f>VLOOKUP(B91,[15]Лист1!$B$8:$I$27,8,FALSE)</f>
        <v>25</v>
      </c>
      <c r="U91" s="60"/>
      <c r="V91" s="60"/>
      <c r="W91" s="60"/>
      <c r="X91" s="60">
        <f t="shared" si="1"/>
        <v>51</v>
      </c>
    </row>
    <row r="92" spans="1:24" x14ac:dyDescent="0.25">
      <c r="A92" s="63">
        <v>27</v>
      </c>
      <c r="B92" s="3" t="s">
        <v>240</v>
      </c>
      <c r="C92" s="3" t="s">
        <v>231</v>
      </c>
      <c r="D92" s="4">
        <v>2007</v>
      </c>
      <c r="E92" s="5">
        <f>VLOOKUP(B92,[1]Лист1!$B$17:$C$41,2,FALSE)</f>
        <v>12</v>
      </c>
      <c r="F92" s="60"/>
      <c r="G92" s="60">
        <f>VLOOKUP(B92,[3]ИТОГ!$B$18:$C$45,2,FALSE)</f>
        <v>19</v>
      </c>
      <c r="H92" s="60">
        <f>VLOOKUP(B92,[4]Sheet1!$B$7:$H$23,7,FALSE)</f>
        <v>19</v>
      </c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>
        <f t="shared" si="1"/>
        <v>50</v>
      </c>
    </row>
    <row r="93" spans="1:24" x14ac:dyDescent="0.25">
      <c r="A93" s="63">
        <v>28</v>
      </c>
      <c r="B93" s="3" t="s">
        <v>243</v>
      </c>
      <c r="C93" s="3" t="s">
        <v>35</v>
      </c>
      <c r="D93" s="4">
        <v>2009</v>
      </c>
      <c r="E93" s="5">
        <f>VLOOKUP(B93,[1]Лист1!$B$17:$C$41,2,FALSE)</f>
        <v>9</v>
      </c>
      <c r="F93" s="60"/>
      <c r="G93" s="60">
        <f>VLOOKUP(B93,[3]ИТОГ!$B$18:$C$45,2,FALSE)</f>
        <v>8</v>
      </c>
      <c r="H93" s="60"/>
      <c r="I93" s="60">
        <f>VLOOKUP(B93,[5]Лист1!$B$8:$G$24,6,FALSE)</f>
        <v>14</v>
      </c>
      <c r="J93" s="60"/>
      <c r="K93" s="60"/>
      <c r="L93" s="60"/>
      <c r="M93" s="60">
        <f>VLOOKUP(B93,[9]Лист1!$B$8:$H$21,7,FALSE)</f>
        <v>19</v>
      </c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>
        <f t="shared" si="1"/>
        <v>50</v>
      </c>
    </row>
    <row r="94" spans="1:24" x14ac:dyDescent="0.25">
      <c r="A94" s="63">
        <v>29</v>
      </c>
      <c r="B94" s="3" t="s">
        <v>234</v>
      </c>
      <c r="C94" s="3" t="s">
        <v>231</v>
      </c>
      <c r="D94" s="4">
        <v>2008</v>
      </c>
      <c r="E94" s="5">
        <f>VLOOKUP(B94,[1]Лист1!$B$17:$C$41,2,FALSE)</f>
        <v>20</v>
      </c>
      <c r="F94" s="60"/>
      <c r="G94" s="60">
        <f>VLOOKUP(B94,[3]ИТОГ!$B$18:$C$45,2,FALSE)</f>
        <v>11</v>
      </c>
      <c r="H94" s="60">
        <f>VLOOKUP(B94,[4]Sheet1!$B$7:$H$23,7,FALSE)</f>
        <v>17</v>
      </c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>
        <f t="shared" si="1"/>
        <v>48</v>
      </c>
    </row>
    <row r="95" spans="1:24" x14ac:dyDescent="0.25">
      <c r="A95" s="63">
        <v>30</v>
      </c>
      <c r="B95" s="3" t="s">
        <v>896</v>
      </c>
      <c r="C95" s="3" t="s">
        <v>849</v>
      </c>
      <c r="D95" s="6">
        <v>2008</v>
      </c>
      <c r="E95" s="5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>
        <v>13</v>
      </c>
      <c r="T95" s="60"/>
      <c r="U95" s="60">
        <f>VLOOKUP(B95,[16]Лист1!$B$8:$G$19,6,FALSE)</f>
        <v>20</v>
      </c>
      <c r="V95" s="60">
        <f>VLOOKUP(B95,'[17]6 КМ'!$D$15:$I$40,6,FALSE)</f>
        <v>9</v>
      </c>
      <c r="W95" s="60"/>
      <c r="X95" s="60">
        <f t="shared" si="1"/>
        <v>42</v>
      </c>
    </row>
    <row r="96" spans="1:24" x14ac:dyDescent="0.25">
      <c r="A96" s="63">
        <v>30</v>
      </c>
      <c r="B96" s="3" t="s">
        <v>1008</v>
      </c>
      <c r="C96" s="3" t="s">
        <v>1009</v>
      </c>
      <c r="D96" s="6">
        <v>2007</v>
      </c>
      <c r="E96" s="5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>
        <v>22</v>
      </c>
      <c r="U96" s="60"/>
      <c r="V96" s="60">
        <f>VLOOKUP(B96,'[17]6 КМ'!$D$15:$I$40,6,FALSE)</f>
        <v>20</v>
      </c>
      <c r="W96" s="60"/>
      <c r="X96" s="60">
        <f t="shared" si="1"/>
        <v>42</v>
      </c>
    </row>
    <row r="97" spans="1:24" x14ac:dyDescent="0.25">
      <c r="A97" s="63">
        <v>32</v>
      </c>
      <c r="B97" s="1" t="s">
        <v>580</v>
      </c>
      <c r="C97" s="1" t="s">
        <v>581</v>
      </c>
      <c r="D97" s="6">
        <v>2008</v>
      </c>
      <c r="E97" s="5"/>
      <c r="F97" s="60"/>
      <c r="G97" s="60"/>
      <c r="H97" s="60"/>
      <c r="I97" s="60"/>
      <c r="J97" s="60">
        <v>18</v>
      </c>
      <c r="K97" s="60">
        <f>VLOOKUP(B97,[7]Лист1!$B$7:$G$17,6,FALSE)</f>
        <v>23</v>
      </c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>
        <f t="shared" si="1"/>
        <v>41</v>
      </c>
    </row>
    <row r="98" spans="1:24" x14ac:dyDescent="0.25">
      <c r="A98" s="63">
        <v>33</v>
      </c>
      <c r="B98" s="3" t="s">
        <v>442</v>
      </c>
      <c r="C98" s="3" t="s">
        <v>214</v>
      </c>
      <c r="D98" s="6">
        <v>2007</v>
      </c>
      <c r="E98" s="5"/>
      <c r="F98" s="60"/>
      <c r="G98" s="60">
        <f>VLOOKUP(B98,[3]ИТОГ!$B$18:$C$45,2,FALSE)</f>
        <v>17</v>
      </c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>
        <f>VLOOKUP(B98,[15]Лист1!$B$8:$I$27,8,FALSE)</f>
        <v>21</v>
      </c>
      <c r="U98" s="60"/>
      <c r="V98" s="60"/>
      <c r="W98" s="60"/>
      <c r="X98" s="60">
        <f t="shared" si="1"/>
        <v>38</v>
      </c>
    </row>
    <row r="99" spans="1:24" ht="15.75" customHeight="1" x14ac:dyDescent="0.25">
      <c r="A99" s="63">
        <v>34</v>
      </c>
      <c r="B99" s="3" t="s">
        <v>202</v>
      </c>
      <c r="C99" s="3" t="s">
        <v>239</v>
      </c>
      <c r="D99" s="4">
        <v>2008</v>
      </c>
      <c r="E99" s="5">
        <f>VLOOKUP(B99,[1]Лист1!$B$17:$C$41,2,FALSE)</f>
        <v>13</v>
      </c>
      <c r="F99" s="60">
        <f>VLOOKUP(B99,[2]Лист1!$B$8:$H$16,7,FALSE)</f>
        <v>22</v>
      </c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>
        <f t="shared" si="1"/>
        <v>35</v>
      </c>
    </row>
    <row r="100" spans="1:24" ht="15.75" customHeight="1" x14ac:dyDescent="0.25">
      <c r="A100" s="63">
        <v>35</v>
      </c>
      <c r="B100" s="3" t="s">
        <v>236</v>
      </c>
      <c r="C100" s="3" t="s">
        <v>214</v>
      </c>
      <c r="D100" s="4">
        <v>2008</v>
      </c>
      <c r="E100" s="5">
        <f>VLOOKUP(B100,[1]Лист1!$B$17:$C$41,2,FALSE)</f>
        <v>18</v>
      </c>
      <c r="F100" s="60"/>
      <c r="G100" s="60">
        <f>VLOOKUP(B100,[3]ИТОГ!$B$18:$C$45,2,FALSE)</f>
        <v>15</v>
      </c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>
        <f t="shared" ref="X100:X131" si="2">SUM(E100:W100)</f>
        <v>33</v>
      </c>
    </row>
    <row r="101" spans="1:24" ht="15.75" customHeight="1" x14ac:dyDescent="0.25">
      <c r="A101" s="63">
        <v>35</v>
      </c>
      <c r="B101" s="3" t="s">
        <v>846</v>
      </c>
      <c r="C101" s="3" t="s">
        <v>847</v>
      </c>
      <c r="D101" s="6">
        <v>2007</v>
      </c>
      <c r="E101" s="5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>
        <v>33</v>
      </c>
      <c r="S101" s="60"/>
      <c r="T101" s="60"/>
      <c r="U101" s="60"/>
      <c r="V101" s="60"/>
      <c r="W101" s="60"/>
      <c r="X101" s="60">
        <f t="shared" si="2"/>
        <v>33</v>
      </c>
    </row>
    <row r="102" spans="1:24" ht="15.75" customHeight="1" x14ac:dyDescent="0.25">
      <c r="A102" s="63">
        <v>37</v>
      </c>
      <c r="B102" s="1" t="s">
        <v>582</v>
      </c>
      <c r="C102" s="1" t="s">
        <v>583</v>
      </c>
      <c r="D102" s="6">
        <v>2007</v>
      </c>
      <c r="E102" s="5"/>
      <c r="F102" s="60"/>
      <c r="G102" s="60"/>
      <c r="H102" s="60"/>
      <c r="I102" s="60"/>
      <c r="J102" s="60">
        <v>17</v>
      </c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>
        <f>VLOOKUP(B102,'[17]6 КМ'!$D$15:$I$40,6,FALSE)</f>
        <v>15</v>
      </c>
      <c r="W102" s="60"/>
      <c r="X102" s="60">
        <f t="shared" si="2"/>
        <v>32</v>
      </c>
    </row>
    <row r="103" spans="1:24" ht="15.75" customHeight="1" x14ac:dyDescent="0.25">
      <c r="A103" s="63">
        <v>38</v>
      </c>
      <c r="B103" s="3" t="s">
        <v>1030</v>
      </c>
      <c r="C103" s="3" t="s">
        <v>1031</v>
      </c>
      <c r="D103" s="4">
        <v>2007</v>
      </c>
      <c r="E103" s="5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>
        <v>31</v>
      </c>
      <c r="V103" s="60"/>
      <c r="W103" s="60"/>
      <c r="X103" s="60">
        <f t="shared" si="2"/>
        <v>31</v>
      </c>
    </row>
    <row r="104" spans="1:24" ht="15.75" customHeight="1" x14ac:dyDescent="0.25">
      <c r="A104" s="63">
        <v>38</v>
      </c>
      <c r="B104" s="3" t="s">
        <v>879</v>
      </c>
      <c r="C104" s="3" t="s">
        <v>880</v>
      </c>
      <c r="D104" s="6">
        <v>2008</v>
      </c>
      <c r="E104" s="5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>
        <v>31</v>
      </c>
      <c r="T104" s="60"/>
      <c r="U104" s="60"/>
      <c r="V104" s="60"/>
      <c r="W104" s="60"/>
      <c r="X104" s="60">
        <f t="shared" si="2"/>
        <v>31</v>
      </c>
    </row>
    <row r="105" spans="1:24" ht="15.75" customHeight="1" x14ac:dyDescent="0.25">
      <c r="A105" s="63">
        <v>40</v>
      </c>
      <c r="B105" s="3" t="s">
        <v>446</v>
      </c>
      <c r="C105" s="3" t="s">
        <v>447</v>
      </c>
      <c r="D105" s="6">
        <v>2009</v>
      </c>
      <c r="E105" s="5"/>
      <c r="F105" s="60"/>
      <c r="G105" s="60">
        <f>VLOOKUP(B105,[3]ИТОГ!$B$18:$C$45,2,FALSE)</f>
        <v>7</v>
      </c>
      <c r="H105" s="60"/>
      <c r="I105" s="60"/>
      <c r="J105" s="60"/>
      <c r="K105" s="60"/>
      <c r="L105" s="60"/>
      <c r="M105" s="60">
        <f>VLOOKUP(B105,[9]Лист1!$B$8:$H$21,7,FALSE)</f>
        <v>22</v>
      </c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>
        <f t="shared" si="2"/>
        <v>29</v>
      </c>
    </row>
    <row r="106" spans="1:24" ht="15.75" customHeight="1" x14ac:dyDescent="0.25">
      <c r="A106" s="63">
        <v>40</v>
      </c>
      <c r="B106" s="3" t="s">
        <v>1032</v>
      </c>
      <c r="C106" s="3"/>
      <c r="D106" s="4">
        <v>2007</v>
      </c>
      <c r="E106" s="5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>
        <v>29</v>
      </c>
      <c r="V106" s="60"/>
      <c r="W106" s="60"/>
      <c r="X106" s="60">
        <f t="shared" si="2"/>
        <v>29</v>
      </c>
    </row>
    <row r="107" spans="1:24" ht="15.75" customHeight="1" x14ac:dyDescent="0.25">
      <c r="A107" s="63">
        <v>42</v>
      </c>
      <c r="B107" s="3" t="s">
        <v>821</v>
      </c>
      <c r="C107" s="3" t="s">
        <v>822</v>
      </c>
      <c r="D107" s="6">
        <v>2007</v>
      </c>
      <c r="E107" s="5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>
        <v>26</v>
      </c>
      <c r="R107" s="60"/>
      <c r="S107" s="60"/>
      <c r="T107" s="60"/>
      <c r="U107" s="60"/>
      <c r="V107" s="60"/>
      <c r="W107" s="60"/>
      <c r="X107" s="60">
        <f t="shared" si="2"/>
        <v>26</v>
      </c>
    </row>
    <row r="108" spans="1:24" ht="15.75" customHeight="1" x14ac:dyDescent="0.25">
      <c r="A108" s="63">
        <v>42</v>
      </c>
      <c r="B108" s="3" t="s">
        <v>238</v>
      </c>
      <c r="C108" s="3" t="s">
        <v>214</v>
      </c>
      <c r="D108" s="4">
        <v>2009</v>
      </c>
      <c r="E108" s="5">
        <f>VLOOKUP(B108,[1]Лист1!$B$17:$C$41,2,FALSE)</f>
        <v>14</v>
      </c>
      <c r="F108" s="60"/>
      <c r="G108" s="60">
        <f>VLOOKUP(B108,[3]ИТОГ!$B$18:$C$45,2,FALSE)</f>
        <v>12</v>
      </c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>
        <f t="shared" si="2"/>
        <v>26</v>
      </c>
    </row>
    <row r="109" spans="1:24" ht="15.75" customHeight="1" x14ac:dyDescent="0.25">
      <c r="A109" s="63">
        <v>42</v>
      </c>
      <c r="B109" s="3" t="s">
        <v>881</v>
      </c>
      <c r="C109" s="3" t="s">
        <v>882</v>
      </c>
      <c r="D109" s="6">
        <v>2007</v>
      </c>
      <c r="E109" s="5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>
        <v>26</v>
      </c>
      <c r="T109" s="60"/>
      <c r="U109" s="60"/>
      <c r="V109" s="60"/>
      <c r="W109" s="60"/>
      <c r="X109" s="60">
        <f t="shared" si="2"/>
        <v>26</v>
      </c>
    </row>
    <row r="110" spans="1:24" ht="15.75" customHeight="1" x14ac:dyDescent="0.25">
      <c r="A110" s="63">
        <v>45</v>
      </c>
      <c r="B110" s="27" t="s">
        <v>713</v>
      </c>
      <c r="C110" s="3"/>
      <c r="D110" s="6">
        <v>2009</v>
      </c>
      <c r="E110" s="5"/>
      <c r="F110" s="60"/>
      <c r="G110" s="60"/>
      <c r="H110" s="60"/>
      <c r="I110" s="60"/>
      <c r="J110" s="60"/>
      <c r="K110" s="60"/>
      <c r="L110" s="60">
        <v>25</v>
      </c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>
        <f t="shared" si="2"/>
        <v>25</v>
      </c>
    </row>
    <row r="111" spans="1:24" ht="15.75" customHeight="1" x14ac:dyDescent="0.25">
      <c r="A111" s="63">
        <v>46</v>
      </c>
      <c r="B111" s="1" t="s">
        <v>742</v>
      </c>
      <c r="C111" s="1" t="s">
        <v>701</v>
      </c>
      <c r="D111" s="6">
        <v>2007</v>
      </c>
      <c r="E111" s="5"/>
      <c r="F111" s="60"/>
      <c r="G111" s="60"/>
      <c r="H111" s="60"/>
      <c r="I111" s="60"/>
      <c r="J111" s="60"/>
      <c r="K111" s="60"/>
      <c r="L111" s="60"/>
      <c r="M111" s="60">
        <v>24</v>
      </c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>
        <f t="shared" si="2"/>
        <v>24</v>
      </c>
    </row>
    <row r="112" spans="1:24" ht="15.75" customHeight="1" x14ac:dyDescent="0.25">
      <c r="A112" s="63">
        <v>46</v>
      </c>
      <c r="B112" s="45" t="s">
        <v>796</v>
      </c>
      <c r="C112" s="45" t="s">
        <v>568</v>
      </c>
      <c r="D112" s="6">
        <v>2008</v>
      </c>
      <c r="E112" s="5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>
        <v>24</v>
      </c>
      <c r="Q112" s="60"/>
      <c r="R112" s="60"/>
      <c r="S112" s="60"/>
      <c r="T112" s="60"/>
      <c r="U112" s="60"/>
      <c r="V112" s="60"/>
      <c r="W112" s="60"/>
      <c r="X112" s="60">
        <f t="shared" si="2"/>
        <v>24</v>
      </c>
    </row>
    <row r="113" spans="1:24" ht="15.75" customHeight="1" x14ac:dyDescent="0.25">
      <c r="A113" s="63">
        <v>48</v>
      </c>
      <c r="B113" s="3" t="s">
        <v>884</v>
      </c>
      <c r="C113" s="3" t="s">
        <v>885</v>
      </c>
      <c r="D113" s="6">
        <v>2008</v>
      </c>
      <c r="E113" s="5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>
        <v>23</v>
      </c>
      <c r="T113" s="60"/>
      <c r="U113" s="60"/>
      <c r="V113" s="60"/>
      <c r="W113" s="60"/>
      <c r="X113" s="60">
        <f t="shared" si="2"/>
        <v>23</v>
      </c>
    </row>
    <row r="114" spans="1:24" ht="15.75" customHeight="1" x14ac:dyDescent="0.25">
      <c r="A114" s="63">
        <v>49</v>
      </c>
      <c r="B114" s="3" t="s">
        <v>886</v>
      </c>
      <c r="C114" s="3" t="s">
        <v>887</v>
      </c>
      <c r="D114" s="6">
        <v>2008</v>
      </c>
      <c r="E114" s="5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>
        <v>22</v>
      </c>
      <c r="T114" s="60"/>
      <c r="U114" s="60"/>
      <c r="V114" s="60"/>
      <c r="W114" s="60"/>
      <c r="X114" s="60">
        <f t="shared" si="2"/>
        <v>22</v>
      </c>
    </row>
    <row r="115" spans="1:24" ht="15.75" customHeight="1" x14ac:dyDescent="0.25">
      <c r="A115" s="63">
        <v>50</v>
      </c>
      <c r="B115" s="3" t="s">
        <v>1033</v>
      </c>
      <c r="C115" s="3" t="s">
        <v>1031</v>
      </c>
      <c r="D115" s="4">
        <v>2009</v>
      </c>
      <c r="E115" s="5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>
        <v>21</v>
      </c>
      <c r="V115" s="60"/>
      <c r="W115" s="60"/>
      <c r="X115" s="60">
        <f t="shared" si="2"/>
        <v>21</v>
      </c>
    </row>
    <row r="116" spans="1:24" ht="15.75" customHeight="1" x14ac:dyDescent="0.25">
      <c r="A116" s="63">
        <v>50</v>
      </c>
      <c r="B116" s="1" t="s">
        <v>530</v>
      </c>
      <c r="C116" s="1" t="s">
        <v>35</v>
      </c>
      <c r="D116" s="6">
        <v>2008</v>
      </c>
      <c r="E116" s="5"/>
      <c r="F116" s="60"/>
      <c r="G116" s="60"/>
      <c r="H116" s="60"/>
      <c r="I116" s="60">
        <f>VLOOKUP(B116,[5]Лист1!$B$8:$G$24,6,FALSE)</f>
        <v>21</v>
      </c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>
        <f t="shared" si="2"/>
        <v>21</v>
      </c>
    </row>
    <row r="117" spans="1:24" ht="15.75" customHeight="1" x14ac:dyDescent="0.25">
      <c r="A117" s="63">
        <v>52</v>
      </c>
      <c r="B117" s="1" t="s">
        <v>578</v>
      </c>
      <c r="C117" s="1" t="s">
        <v>579</v>
      </c>
      <c r="D117" s="6">
        <v>2008</v>
      </c>
      <c r="E117" s="5"/>
      <c r="F117" s="60"/>
      <c r="G117" s="60"/>
      <c r="H117" s="60"/>
      <c r="I117" s="60"/>
      <c r="J117" s="60">
        <v>20</v>
      </c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>
        <f t="shared" si="2"/>
        <v>20</v>
      </c>
    </row>
    <row r="118" spans="1:24" ht="15.75" customHeight="1" x14ac:dyDescent="0.25">
      <c r="A118" s="63">
        <v>52</v>
      </c>
      <c r="B118" s="3" t="s">
        <v>888</v>
      </c>
      <c r="C118" s="3" t="s">
        <v>849</v>
      </c>
      <c r="D118" s="6">
        <v>2007</v>
      </c>
      <c r="E118" s="5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>
        <v>20</v>
      </c>
      <c r="T118" s="60"/>
      <c r="U118" s="60"/>
      <c r="V118" s="60"/>
      <c r="W118" s="60"/>
      <c r="X118" s="60">
        <f t="shared" si="2"/>
        <v>20</v>
      </c>
    </row>
    <row r="119" spans="1:24" ht="15.75" customHeight="1" x14ac:dyDescent="0.25">
      <c r="A119" s="63">
        <v>54</v>
      </c>
      <c r="B119" s="3" t="s">
        <v>889</v>
      </c>
      <c r="C119" s="3" t="s">
        <v>890</v>
      </c>
      <c r="D119" s="6">
        <v>2008</v>
      </c>
      <c r="E119" s="5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>
        <v>19</v>
      </c>
      <c r="T119" s="60"/>
      <c r="U119" s="60"/>
      <c r="V119" s="60"/>
      <c r="W119" s="60"/>
      <c r="X119" s="60">
        <f t="shared" si="2"/>
        <v>19</v>
      </c>
    </row>
    <row r="120" spans="1:24" ht="15.75" customHeight="1" x14ac:dyDescent="0.25">
      <c r="A120" s="63">
        <v>54</v>
      </c>
      <c r="B120" s="3" t="s">
        <v>242</v>
      </c>
      <c r="C120" s="3" t="s">
        <v>214</v>
      </c>
      <c r="D120" s="4">
        <v>2008</v>
      </c>
      <c r="E120" s="5">
        <f>VLOOKUP(B120,[1]Лист1!$B$17:$C$41,2,FALSE)</f>
        <v>10</v>
      </c>
      <c r="F120" s="60"/>
      <c r="G120" s="60">
        <f>VLOOKUP(B120,[3]ИТОГ!$B$18:$C$45,2,FALSE)</f>
        <v>9</v>
      </c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>
        <f t="shared" si="2"/>
        <v>19</v>
      </c>
    </row>
    <row r="121" spans="1:24" ht="15.75" customHeight="1" x14ac:dyDescent="0.25">
      <c r="A121" s="63">
        <v>54</v>
      </c>
      <c r="B121" s="3" t="s">
        <v>235</v>
      </c>
      <c r="C121" s="3" t="s">
        <v>231</v>
      </c>
      <c r="D121" s="4">
        <v>2008</v>
      </c>
      <c r="E121" s="5">
        <f>VLOOKUP(B121,[1]Лист1!$B$17:$C$41,2,FALSE)</f>
        <v>19</v>
      </c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>
        <f t="shared" si="2"/>
        <v>19</v>
      </c>
    </row>
    <row r="122" spans="1:24" ht="15.75" customHeight="1" x14ac:dyDescent="0.25">
      <c r="A122" s="63">
        <v>57</v>
      </c>
      <c r="B122" s="3" t="s">
        <v>891</v>
      </c>
      <c r="C122" s="3" t="s">
        <v>849</v>
      </c>
      <c r="D122" s="6">
        <v>2007</v>
      </c>
      <c r="E122" s="5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>
        <v>18</v>
      </c>
      <c r="T122" s="60"/>
      <c r="U122" s="60"/>
      <c r="V122" s="60"/>
      <c r="W122" s="60"/>
      <c r="X122" s="60">
        <f t="shared" si="2"/>
        <v>18</v>
      </c>
    </row>
    <row r="123" spans="1:24" ht="15.75" customHeight="1" x14ac:dyDescent="0.25">
      <c r="A123" s="63">
        <v>58</v>
      </c>
      <c r="B123" s="3" t="s">
        <v>892</v>
      </c>
      <c r="C123" s="3" t="s">
        <v>887</v>
      </c>
      <c r="D123" s="6">
        <v>2008</v>
      </c>
      <c r="E123" s="5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>
        <v>17</v>
      </c>
      <c r="T123" s="60"/>
      <c r="U123" s="60"/>
      <c r="V123" s="60"/>
      <c r="W123" s="60"/>
      <c r="X123" s="60">
        <f t="shared" si="2"/>
        <v>17</v>
      </c>
    </row>
    <row r="124" spans="1:24" ht="15.75" customHeight="1" x14ac:dyDescent="0.25">
      <c r="A124" s="63">
        <v>59</v>
      </c>
      <c r="B124" s="3" t="s">
        <v>449</v>
      </c>
      <c r="C124" s="3" t="s">
        <v>214</v>
      </c>
      <c r="D124" s="6">
        <v>2008</v>
      </c>
      <c r="E124" s="5"/>
      <c r="F124" s="60"/>
      <c r="G124" s="60">
        <f>VLOOKUP(B124,[3]ИТОГ!$B$18:$C$45,2,FALSE)</f>
        <v>5</v>
      </c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>
        <f>VLOOKUP(B124,[15]Лист1!$B$8:$I$27,8,FALSE)</f>
        <v>11</v>
      </c>
      <c r="U124" s="60"/>
      <c r="V124" s="60"/>
      <c r="W124" s="60"/>
      <c r="X124" s="60">
        <f t="shared" si="2"/>
        <v>16</v>
      </c>
    </row>
    <row r="125" spans="1:24" ht="15.75" customHeight="1" x14ac:dyDescent="0.25">
      <c r="A125" s="63">
        <v>60</v>
      </c>
      <c r="B125" s="3" t="s">
        <v>893</v>
      </c>
      <c r="C125" s="3" t="s">
        <v>894</v>
      </c>
      <c r="D125" s="6">
        <v>2007</v>
      </c>
      <c r="E125" s="5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>
        <v>15</v>
      </c>
      <c r="T125" s="60"/>
      <c r="U125" s="60"/>
      <c r="V125" s="60"/>
      <c r="W125" s="60"/>
      <c r="X125" s="60">
        <f t="shared" si="2"/>
        <v>15</v>
      </c>
    </row>
    <row r="126" spans="1:24" ht="15.75" customHeight="1" x14ac:dyDescent="0.25">
      <c r="A126" s="63">
        <v>61</v>
      </c>
      <c r="B126" s="3" t="s">
        <v>1150</v>
      </c>
      <c r="C126" s="3" t="s">
        <v>6</v>
      </c>
      <c r="D126" s="4">
        <v>2007</v>
      </c>
      <c r="E126" s="5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>
        <v>14</v>
      </c>
      <c r="W126" s="60"/>
      <c r="X126" s="60">
        <f t="shared" si="2"/>
        <v>14</v>
      </c>
    </row>
    <row r="127" spans="1:24" ht="15.75" customHeight="1" x14ac:dyDescent="0.25">
      <c r="A127" s="63">
        <v>61</v>
      </c>
      <c r="B127" s="3" t="s">
        <v>1011</v>
      </c>
      <c r="C127" s="3" t="s">
        <v>1010</v>
      </c>
      <c r="D127" s="6">
        <v>2010</v>
      </c>
      <c r="E127" s="5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>
        <v>14</v>
      </c>
      <c r="U127" s="60"/>
      <c r="V127" s="60"/>
      <c r="W127" s="60"/>
      <c r="X127" s="60">
        <f t="shared" si="2"/>
        <v>14</v>
      </c>
    </row>
    <row r="128" spans="1:24" ht="15.75" customHeight="1" x14ac:dyDescent="0.25">
      <c r="A128" s="63">
        <v>61</v>
      </c>
      <c r="B128" s="1" t="s">
        <v>584</v>
      </c>
      <c r="C128" s="1" t="s">
        <v>20</v>
      </c>
      <c r="D128" s="6">
        <v>2007</v>
      </c>
      <c r="E128" s="5"/>
      <c r="F128" s="60"/>
      <c r="G128" s="60"/>
      <c r="H128" s="60"/>
      <c r="I128" s="60"/>
      <c r="J128" s="60">
        <v>14</v>
      </c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>
        <f t="shared" si="2"/>
        <v>14</v>
      </c>
    </row>
    <row r="129" spans="1:24" ht="15.75" customHeight="1" x14ac:dyDescent="0.25">
      <c r="A129" s="63">
        <v>61</v>
      </c>
      <c r="B129" s="3" t="s">
        <v>895</v>
      </c>
      <c r="C129" s="3" t="s">
        <v>887</v>
      </c>
      <c r="D129" s="6">
        <v>2008</v>
      </c>
      <c r="E129" s="5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>
        <v>14</v>
      </c>
      <c r="T129" s="60"/>
      <c r="U129" s="60"/>
      <c r="V129" s="60"/>
      <c r="W129" s="60"/>
      <c r="X129" s="60">
        <f t="shared" si="2"/>
        <v>14</v>
      </c>
    </row>
    <row r="130" spans="1:24" ht="15.75" customHeight="1" x14ac:dyDescent="0.25">
      <c r="A130" s="63">
        <v>65</v>
      </c>
      <c r="B130" s="3" t="s">
        <v>443</v>
      </c>
      <c r="C130" s="3" t="s">
        <v>233</v>
      </c>
      <c r="D130" s="6">
        <v>2008</v>
      </c>
      <c r="E130" s="5"/>
      <c r="F130" s="60"/>
      <c r="G130" s="60">
        <f>VLOOKUP(B130,[3]ИТОГ!$B$18:$C$45,2,FALSE)</f>
        <v>13</v>
      </c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>
        <f t="shared" si="2"/>
        <v>13</v>
      </c>
    </row>
    <row r="131" spans="1:24" ht="15.75" customHeight="1" x14ac:dyDescent="0.25">
      <c r="A131" s="63">
        <v>66</v>
      </c>
      <c r="B131" s="3" t="s">
        <v>1149</v>
      </c>
      <c r="C131" s="3" t="s">
        <v>1142</v>
      </c>
      <c r="D131" s="4">
        <v>2007</v>
      </c>
      <c r="E131" s="5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>
        <v>12</v>
      </c>
      <c r="W131" s="60"/>
      <c r="X131" s="60">
        <f t="shared" si="2"/>
        <v>12</v>
      </c>
    </row>
    <row r="132" spans="1:24" ht="15.75" customHeight="1" x14ac:dyDescent="0.25">
      <c r="A132" s="63">
        <v>67</v>
      </c>
      <c r="B132" s="3" t="s">
        <v>1148</v>
      </c>
      <c r="C132" s="3" t="s">
        <v>1142</v>
      </c>
      <c r="D132" s="4">
        <v>2008</v>
      </c>
      <c r="E132" s="5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>
        <v>11</v>
      </c>
      <c r="W132" s="60"/>
      <c r="X132" s="60">
        <f t="shared" ref="X132:X142" si="3">SUM(E132:W132)</f>
        <v>11</v>
      </c>
    </row>
    <row r="133" spans="1:24" ht="15.75" customHeight="1" x14ac:dyDescent="0.25">
      <c r="A133" s="63">
        <v>67</v>
      </c>
      <c r="B133" s="3" t="s">
        <v>898</v>
      </c>
      <c r="C133" s="3" t="s">
        <v>887</v>
      </c>
      <c r="D133" s="6">
        <v>2008</v>
      </c>
      <c r="E133" s="5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>
        <v>11</v>
      </c>
      <c r="T133" s="60"/>
      <c r="U133" s="60"/>
      <c r="V133" s="60"/>
      <c r="W133" s="60"/>
      <c r="X133" s="60">
        <f t="shared" si="3"/>
        <v>11</v>
      </c>
    </row>
    <row r="134" spans="1:24" ht="15.75" customHeight="1" x14ac:dyDescent="0.25">
      <c r="A134" s="63">
        <v>69</v>
      </c>
      <c r="B134" s="3" t="s">
        <v>1147</v>
      </c>
      <c r="C134" s="3" t="s">
        <v>1146</v>
      </c>
      <c r="D134" s="4">
        <v>2009</v>
      </c>
      <c r="E134" s="5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>
        <v>10</v>
      </c>
      <c r="W134" s="60"/>
      <c r="X134" s="60">
        <f t="shared" si="3"/>
        <v>10</v>
      </c>
    </row>
    <row r="135" spans="1:24" ht="15.75" customHeight="1" x14ac:dyDescent="0.25">
      <c r="A135" s="63">
        <v>70</v>
      </c>
      <c r="B135" s="3" t="s">
        <v>899</v>
      </c>
      <c r="C135" s="3" t="s">
        <v>136</v>
      </c>
      <c r="D135" s="6">
        <v>2009</v>
      </c>
      <c r="E135" s="5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>
        <v>9</v>
      </c>
      <c r="T135" s="60"/>
      <c r="U135" s="60"/>
      <c r="V135" s="60"/>
      <c r="W135" s="60"/>
      <c r="X135" s="60">
        <f t="shared" si="3"/>
        <v>9</v>
      </c>
    </row>
    <row r="136" spans="1:24" ht="15.75" customHeight="1" x14ac:dyDescent="0.25">
      <c r="A136" s="63">
        <v>71</v>
      </c>
      <c r="B136" s="3" t="s">
        <v>1145</v>
      </c>
      <c r="C136" s="3" t="s">
        <v>1142</v>
      </c>
      <c r="D136" s="4">
        <v>2009</v>
      </c>
      <c r="E136" s="5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>
        <v>8</v>
      </c>
      <c r="W136" s="60"/>
      <c r="X136" s="60">
        <f t="shared" si="3"/>
        <v>8</v>
      </c>
    </row>
    <row r="137" spans="1:24" ht="15.75" customHeight="1" x14ac:dyDescent="0.25">
      <c r="A137" s="63">
        <v>71</v>
      </c>
      <c r="B137" s="3" t="s">
        <v>244</v>
      </c>
      <c r="C137" s="3" t="s">
        <v>214</v>
      </c>
      <c r="D137" s="4">
        <v>2008</v>
      </c>
      <c r="E137" s="5">
        <f>VLOOKUP(B137,[1]Лист1!$B$17:$C$41,2,FALSE)</f>
        <v>8</v>
      </c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>
        <f t="shared" si="3"/>
        <v>8</v>
      </c>
    </row>
    <row r="138" spans="1:24" ht="15.75" customHeight="1" x14ac:dyDescent="0.25">
      <c r="A138" s="63">
        <v>71</v>
      </c>
      <c r="B138" s="3" t="s">
        <v>900</v>
      </c>
      <c r="C138" s="3" t="s">
        <v>136</v>
      </c>
      <c r="D138" s="6">
        <v>2012</v>
      </c>
      <c r="E138" s="5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>
        <v>8</v>
      </c>
      <c r="T138" s="60"/>
      <c r="U138" s="60"/>
      <c r="V138" s="60"/>
      <c r="W138" s="60"/>
      <c r="X138" s="60">
        <f t="shared" si="3"/>
        <v>8</v>
      </c>
    </row>
    <row r="139" spans="1:24" ht="15.75" customHeight="1" x14ac:dyDescent="0.25">
      <c r="A139" s="63">
        <v>74</v>
      </c>
      <c r="B139" s="3" t="s">
        <v>245</v>
      </c>
      <c r="C139" s="3" t="s">
        <v>231</v>
      </c>
      <c r="D139" s="4">
        <v>2008</v>
      </c>
      <c r="E139" s="5">
        <f>VLOOKUP(B139,[1]Лист1!$B$17:$C$41,2,FALSE)</f>
        <v>7</v>
      </c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>
        <f t="shared" si="3"/>
        <v>7</v>
      </c>
    </row>
    <row r="140" spans="1:24" ht="15.75" customHeight="1" x14ac:dyDescent="0.25">
      <c r="A140" s="63">
        <v>74</v>
      </c>
      <c r="B140" s="3" t="s">
        <v>1144</v>
      </c>
      <c r="C140" s="3" t="s">
        <v>1142</v>
      </c>
      <c r="D140" s="4">
        <v>2010</v>
      </c>
      <c r="E140" s="5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>
        <v>7</v>
      </c>
      <c r="W140" s="60"/>
      <c r="X140" s="60">
        <f t="shared" si="3"/>
        <v>7</v>
      </c>
    </row>
    <row r="141" spans="1:24" ht="15.75" customHeight="1" x14ac:dyDescent="0.25">
      <c r="A141" s="63">
        <v>76</v>
      </c>
      <c r="B141" s="3" t="s">
        <v>246</v>
      </c>
      <c r="C141" s="3" t="s">
        <v>247</v>
      </c>
      <c r="D141" s="4">
        <v>2008</v>
      </c>
      <c r="E141" s="5">
        <f>VLOOKUP(B141,[1]Лист1!$B$17:$C$41,2,FALSE)</f>
        <v>6</v>
      </c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>
        <f t="shared" si="3"/>
        <v>6</v>
      </c>
    </row>
    <row r="142" spans="1:24" ht="15.75" customHeight="1" x14ac:dyDescent="0.25">
      <c r="A142" s="63">
        <v>76</v>
      </c>
      <c r="B142" s="17" t="s">
        <v>1143</v>
      </c>
      <c r="C142" s="17" t="s">
        <v>1142</v>
      </c>
      <c r="D142" s="2">
        <v>2009</v>
      </c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>
        <v>6</v>
      </c>
      <c r="W142" s="60"/>
      <c r="X142" s="60">
        <f t="shared" si="3"/>
        <v>6</v>
      </c>
    </row>
    <row r="143" spans="1:24" ht="15.75" customHeight="1" x14ac:dyDescent="0.25">
      <c r="A143" s="89" t="s">
        <v>227</v>
      </c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</row>
    <row r="144" spans="1:24" x14ac:dyDescent="0.25">
      <c r="A144" s="2">
        <v>1</v>
      </c>
      <c r="B144" s="3" t="s">
        <v>454</v>
      </c>
      <c r="C144" s="3" t="s">
        <v>233</v>
      </c>
      <c r="D144" s="6">
        <v>2005</v>
      </c>
      <c r="E144" s="5"/>
      <c r="F144" s="60"/>
      <c r="G144" s="62">
        <f>VLOOKUP(B144,[3]ИТОГ!$B$92:$C$104,2,FALSE)</f>
        <v>25</v>
      </c>
      <c r="H144" s="60">
        <f>VLOOKUP(B144,[4]Sheet1!$B$69:$I$85,8,FALSE)</f>
        <v>27</v>
      </c>
      <c r="I144" s="62">
        <f>VLOOKUP(B144,[5]Лист1!$B$74:$G$87,6,FALSE)</f>
        <v>26</v>
      </c>
      <c r="J144" s="52">
        <f>VLOOKUP(B144,[6]Лист1!$B$76:$G$89,6,FALSE)</f>
        <v>27</v>
      </c>
      <c r="K144" s="52"/>
      <c r="L144" s="52">
        <f>VLOOKUP(B144,[8]Финал!$B$51:$G$59,6,FALSE)</f>
        <v>33</v>
      </c>
      <c r="M144" s="52">
        <f>VLOOKUP(B144,[9]Лист1!$B$56:$H$67,7,FALSE)</f>
        <v>31</v>
      </c>
      <c r="N144" s="52">
        <f>VLOOKUP(B144,[10]Лист1!$B$31:$G$37,6,FALSE)</f>
        <v>33</v>
      </c>
      <c r="O144" s="52">
        <v>33</v>
      </c>
      <c r="P144" s="52">
        <f>VLOOKUP(B144,[11]Лист2!$B$35:$J$38,9,FALSE)</f>
        <v>33</v>
      </c>
      <c r="Q144" s="52">
        <v>33</v>
      </c>
      <c r="R144" s="52">
        <f>VLOOKUP(B144,[13]Лист1!$B$26:$G$32,6,FALSE)</f>
        <v>31</v>
      </c>
      <c r="S144" s="52">
        <f>VLOOKUP(B144,[14]Лист1!$B$50:$I$58,8,FALSE)</f>
        <v>33</v>
      </c>
      <c r="T144" s="52">
        <f>VLOOKUP(B144,[15]Лист1!$B$71:$J$83,9,FALSE)</f>
        <v>33</v>
      </c>
      <c r="U144" s="52">
        <f>VLOOKUP(B144,[16]Лист1!$B$54:$H$61,7,FALSE)</f>
        <v>33</v>
      </c>
      <c r="V144" s="53">
        <f>VLOOKUP(B144,'[17]6 КМ'!$D$57:$I$69,6,FALSE)</f>
        <v>33</v>
      </c>
      <c r="W144" s="60"/>
      <c r="X144" s="59">
        <f>SUM(E144:W144)-G144-I144</f>
        <v>413</v>
      </c>
    </row>
    <row r="145" spans="1:24" x14ac:dyDescent="0.25">
      <c r="A145" s="2">
        <v>2</v>
      </c>
      <c r="B145" s="12" t="s">
        <v>193</v>
      </c>
      <c r="C145" s="12" t="s">
        <v>136</v>
      </c>
      <c r="D145" s="4">
        <v>2005</v>
      </c>
      <c r="E145" s="61">
        <f>VLOOKUP(B145,[1]Лист1!$B$101:$C$110,2,FALSE)</f>
        <v>27</v>
      </c>
      <c r="F145" s="62">
        <f>VLOOKUP(B145,[2]Лист1!$B$57:$I$65,8,FALSE)</f>
        <v>26</v>
      </c>
      <c r="G145" s="60">
        <f>VLOOKUP(B145,[3]ИТОГ!$B$92:$C$104,2,FALSE)</f>
        <v>33</v>
      </c>
      <c r="H145" s="62">
        <f>VLOOKUP(B145,[4]Sheet1!$B$69:$I$85,8,FALSE)</f>
        <v>29</v>
      </c>
      <c r="I145" s="60">
        <f>VLOOKUP(B145,[5]Лист1!$B$74:$G$87,6,FALSE)</f>
        <v>29</v>
      </c>
      <c r="J145" s="52">
        <f>VLOOKUP(B145,[6]Лист1!$B$76:$G$89,6,FALSE)</f>
        <v>33</v>
      </c>
      <c r="K145" s="52">
        <f>VLOOKUP(B145,[7]Лист1!$B$69:$H$76,7,FALSE)</f>
        <v>31</v>
      </c>
      <c r="L145" s="52">
        <f>VLOOKUP(B145,[8]Финал!$B$51:$G$59,6,FALSE)</f>
        <v>29</v>
      </c>
      <c r="M145" s="52">
        <f>VLOOKUP(B145,[9]Лист1!$B$56:$H$67,7,FALSE)</f>
        <v>29</v>
      </c>
      <c r="N145" s="52">
        <f>VLOOKUP(B145,[10]Лист1!$B$31:$G$37,6,FALSE)</f>
        <v>29</v>
      </c>
      <c r="O145" s="52">
        <v>29</v>
      </c>
      <c r="P145" s="52">
        <f>VLOOKUP(B145,[11]Лист2!$B$35:$J$38,9,FALSE)</f>
        <v>31</v>
      </c>
      <c r="Q145" s="52">
        <v>29</v>
      </c>
      <c r="R145" s="52">
        <f>VLOOKUP(B145,[13]Лист1!$B$26:$G$32,6,FALSE)</f>
        <v>33</v>
      </c>
      <c r="S145" s="52"/>
      <c r="T145" s="52"/>
      <c r="U145" s="52">
        <f>VLOOKUP(B145,[16]Лист1!$B$54:$H$61,7,FALSE)</f>
        <v>29</v>
      </c>
      <c r="V145" s="53">
        <f>VLOOKUP(B145,'[17]6 КМ'!$D$57:$I$69,6,FALSE)</f>
        <v>29</v>
      </c>
      <c r="W145" s="60"/>
      <c r="X145" s="59">
        <f>SUM(E145:W145)-E145-F145-H145</f>
        <v>393</v>
      </c>
    </row>
    <row r="146" spans="1:24" x14ac:dyDescent="0.25">
      <c r="A146" s="2">
        <v>3</v>
      </c>
      <c r="B146" s="12" t="s">
        <v>94</v>
      </c>
      <c r="C146" s="12" t="s">
        <v>231</v>
      </c>
      <c r="D146" s="4">
        <v>2005</v>
      </c>
      <c r="E146" s="5">
        <f>VLOOKUP(B146,[1]Лист1!$B$101:$C$110,2,FALSE)</f>
        <v>29</v>
      </c>
      <c r="F146" s="52">
        <f>VLOOKUP(B146,[2]Лист1!$B$57:$I$65,8,FALSE)</f>
        <v>31</v>
      </c>
      <c r="G146" s="52">
        <f>VLOOKUP(B146,[3]ИТОГ!$B$92:$C$104,2,FALSE)</f>
        <v>31</v>
      </c>
      <c r="H146" s="62">
        <f>VLOOKUP(B146,[4]Sheet1!$B$69:$I$85,8,FALSE)</f>
        <v>26</v>
      </c>
      <c r="I146" s="62">
        <f>VLOOKUP(B146,[5]Лист1!$B$74:$G$87,6,FALSE)</f>
        <v>25</v>
      </c>
      <c r="J146" s="52">
        <f>VLOOKUP(B146,[6]Лист1!$B$76:$G$89,6,FALSE)</f>
        <v>29</v>
      </c>
      <c r="K146" s="52">
        <f>VLOOKUP(B146,[7]Лист1!$B$69:$H$76,7,FALSE)</f>
        <v>29</v>
      </c>
      <c r="L146" s="52">
        <f>VLOOKUP(B146,[8]Финал!$B$51:$G$59,6,FALSE)</f>
        <v>31</v>
      </c>
      <c r="M146" s="52">
        <f>VLOOKUP(B146,[9]Лист1!$B$56:$H$67,7,FALSE)</f>
        <v>27</v>
      </c>
      <c r="N146" s="52">
        <f>VLOOKUP(B146,[10]Лист1!$B$31:$G$37,6,FALSE)</f>
        <v>31</v>
      </c>
      <c r="O146" s="52">
        <v>31</v>
      </c>
      <c r="P146" s="52"/>
      <c r="Q146" s="52">
        <v>27</v>
      </c>
      <c r="R146" s="52"/>
      <c r="S146" s="52">
        <f>VLOOKUP(B146,[14]Лист1!$B$50:$I$58,8,FALSE)</f>
        <v>29</v>
      </c>
      <c r="T146" s="52"/>
      <c r="U146" s="52">
        <f>VLOOKUP(B146,[16]Лист1!$B$54:$H$61,7,FALSE)</f>
        <v>26</v>
      </c>
      <c r="V146" s="53">
        <f>VLOOKUP(B146,'[17]6 КМ'!$D$57:$I$69,6,FALSE)</f>
        <v>27</v>
      </c>
      <c r="W146" s="60"/>
      <c r="X146" s="59">
        <f>SUM(E146:W146)-H146-I146</f>
        <v>378</v>
      </c>
    </row>
    <row r="147" spans="1:24" x14ac:dyDescent="0.25">
      <c r="A147" s="2">
        <v>4</v>
      </c>
      <c r="B147" s="12" t="s">
        <v>87</v>
      </c>
      <c r="C147" s="12" t="s">
        <v>262</v>
      </c>
      <c r="D147" s="4">
        <v>2005</v>
      </c>
      <c r="E147" s="5">
        <f>VLOOKUP(B147,[1]Лист1!$B$101:$C$110,2,FALSE)</f>
        <v>25</v>
      </c>
      <c r="F147" s="52">
        <f>VLOOKUP(B147,[2]Лист1!$B$57:$I$65,8,FALSE)</f>
        <v>33</v>
      </c>
      <c r="G147" s="52">
        <f>VLOOKUP(B147,[3]ИТОГ!$B$92:$C$104,2,FALSE)</f>
        <v>26</v>
      </c>
      <c r="H147" s="52">
        <f>VLOOKUP(B147,[4]Sheet1!$B$69:$I$85,8,FALSE)</f>
        <v>33</v>
      </c>
      <c r="I147" s="52">
        <f>VLOOKUP(B147,[5]Лист1!$B$74:$G$87,6,FALSE)</f>
        <v>33</v>
      </c>
      <c r="J147" s="52"/>
      <c r="K147" s="52"/>
      <c r="L147" s="52">
        <f>VLOOKUP(B147,[8]Финал!$B$51:$G$59,6,FALSE)</f>
        <v>27</v>
      </c>
      <c r="M147" s="52">
        <f>VLOOKUP(B147,[9]Лист1!$B$56:$H$67,7,FALSE)</f>
        <v>33</v>
      </c>
      <c r="N147" s="52"/>
      <c r="O147" s="52"/>
      <c r="P147" s="52"/>
      <c r="Q147" s="52">
        <v>31</v>
      </c>
      <c r="R147" s="52"/>
      <c r="S147" s="52">
        <f>VLOOKUP(B147,[14]Лист1!$B$50:$I$58,8,FALSE)</f>
        <v>31</v>
      </c>
      <c r="T147" s="52">
        <f>VLOOKUP(B147,[15]Лист1!$B$71:$J$83,9,FALSE)</f>
        <v>31</v>
      </c>
      <c r="U147" s="52">
        <f>VLOOKUP(B147,[16]Лист1!$B$54:$H$61,7,FALSE)</f>
        <v>31</v>
      </c>
      <c r="V147" s="53">
        <f>VLOOKUP(B147,'[17]6 КМ'!$D$57:$I$69,6,FALSE)</f>
        <v>31</v>
      </c>
      <c r="W147" s="60"/>
      <c r="X147" s="59">
        <f t="shared" ref="X147:X188" si="4">SUM(E147:W147)</f>
        <v>365</v>
      </c>
    </row>
    <row r="148" spans="1:24" x14ac:dyDescent="0.25">
      <c r="A148" s="2">
        <v>5</v>
      </c>
      <c r="B148" s="12" t="s">
        <v>203</v>
      </c>
      <c r="C148" s="12" t="s">
        <v>231</v>
      </c>
      <c r="D148" s="4">
        <v>2006</v>
      </c>
      <c r="E148" s="5">
        <f>VLOOKUP(B148,[1]Лист1!$B$101:$C$110,2,FALSE)</f>
        <v>23</v>
      </c>
      <c r="F148" s="52">
        <f>VLOOKUP(B148,[2]Лист1!$B$57:$I$65,8,FALSE)</f>
        <v>23</v>
      </c>
      <c r="G148" s="52">
        <f>VLOOKUP(B148,[3]ИТОГ!$B$92:$C$104,2,FALSE)</f>
        <v>21</v>
      </c>
      <c r="H148" s="52">
        <f>VLOOKUP(B148,[4]Sheet1!$B$69:$I$85,8,FALSE)</f>
        <v>25</v>
      </c>
      <c r="I148" s="52"/>
      <c r="J148" s="52"/>
      <c r="K148" s="52"/>
      <c r="L148" s="52">
        <f>VLOOKUP(B148,[8]Финал!$B$51:$G$59,6,FALSE)</f>
        <v>26</v>
      </c>
      <c r="M148" s="52">
        <f>VLOOKUP(B148,[9]Лист1!$B$56:$H$67,7,FALSE)</f>
        <v>23</v>
      </c>
      <c r="N148" s="52">
        <f>VLOOKUP(B148,[10]Лист1!$B$31:$G$37,6,FALSE)</f>
        <v>27</v>
      </c>
      <c r="O148" s="52">
        <v>27</v>
      </c>
      <c r="P148" s="52">
        <f>VLOOKUP(B148,[11]Лист2!$B$35:$J$38,9,FALSE)</f>
        <v>29</v>
      </c>
      <c r="Q148" s="52">
        <v>25</v>
      </c>
      <c r="R148" s="52"/>
      <c r="S148" s="52">
        <f>VLOOKUP(B148,[14]Лист1!$B$50:$I$58,8,FALSE)</f>
        <v>27</v>
      </c>
      <c r="T148" s="52">
        <f>VLOOKUP(B148,[15]Лист1!$B$71:$J$83,9,FALSE)</f>
        <v>27</v>
      </c>
      <c r="U148" s="52">
        <f>VLOOKUP(B148,[16]Лист1!$B$54:$H$61,7,FALSE)</f>
        <v>25</v>
      </c>
      <c r="V148" s="53"/>
      <c r="W148" s="60"/>
      <c r="X148" s="59">
        <f t="shared" si="4"/>
        <v>328</v>
      </c>
    </row>
    <row r="149" spans="1:24" x14ac:dyDescent="0.25">
      <c r="A149" s="2">
        <v>6</v>
      </c>
      <c r="B149" s="27" t="s">
        <v>717</v>
      </c>
      <c r="C149" s="28" t="s">
        <v>136</v>
      </c>
      <c r="D149" s="1">
        <v>2006</v>
      </c>
      <c r="E149" s="5"/>
      <c r="F149" s="52"/>
      <c r="G149" s="52"/>
      <c r="H149" s="52"/>
      <c r="I149" s="52"/>
      <c r="J149" s="52"/>
      <c r="K149" s="52"/>
      <c r="L149" s="52">
        <v>25</v>
      </c>
      <c r="M149" s="52">
        <f>VLOOKUP(B149,[9]Лист1!$B$56:$H$67,7,FALSE)</f>
        <v>26</v>
      </c>
      <c r="N149" s="52">
        <f>VLOOKUP(B149,[10]Лист1!$B$31:$G$37,6,FALSE)</f>
        <v>26</v>
      </c>
      <c r="O149" s="52">
        <v>25</v>
      </c>
      <c r="P149" s="52"/>
      <c r="Q149" s="52">
        <v>26</v>
      </c>
      <c r="R149" s="52">
        <f>VLOOKUP(B149,[13]Лист1!$B$26:$G$32,6,FALSE)</f>
        <v>29</v>
      </c>
      <c r="S149" s="52">
        <f>VLOOKUP(B149,[14]Лист1!$B$50:$I$58,8,FALSE)</f>
        <v>26</v>
      </c>
      <c r="T149" s="52">
        <f>VLOOKUP(B149,[15]Лист1!$B$71:$J$83,9,FALSE)</f>
        <v>29</v>
      </c>
      <c r="U149" s="52">
        <f>VLOOKUP(B149,[16]Лист1!$B$54:$H$61,7,FALSE)</f>
        <v>27</v>
      </c>
      <c r="V149" s="53"/>
      <c r="W149" s="60"/>
      <c r="X149" s="59">
        <f t="shared" si="4"/>
        <v>239</v>
      </c>
    </row>
    <row r="150" spans="1:24" x14ac:dyDescent="0.25">
      <c r="A150" s="2">
        <v>7</v>
      </c>
      <c r="B150" s="12" t="s">
        <v>41</v>
      </c>
      <c r="C150" s="12" t="s">
        <v>6</v>
      </c>
      <c r="D150" s="4">
        <v>2006</v>
      </c>
      <c r="E150" s="5">
        <f>VLOOKUP(B150,[1]Лист1!$B$101:$C$110,2,FALSE)</f>
        <v>33</v>
      </c>
      <c r="F150" s="52">
        <f>VLOOKUP(B150,[2]Лист1!$B$57:$I$65,8,FALSE)</f>
        <v>29</v>
      </c>
      <c r="G150" s="52">
        <f>VLOOKUP(B150,[3]ИТОГ!$B$92:$C$104,2,FALSE)</f>
        <v>29</v>
      </c>
      <c r="H150" s="52">
        <f>VLOOKUP(B150,[4]Sheet1!$B$69:$I$85,8,FALSE)</f>
        <v>31</v>
      </c>
      <c r="I150" s="52">
        <f>VLOOKUP(B150,[5]Лист1!$B$74:$G$87,6,FALSE)</f>
        <v>31</v>
      </c>
      <c r="J150" s="52">
        <f>VLOOKUP(B150,[6]Лист1!$B$76:$G$89,6,FALSE)</f>
        <v>31</v>
      </c>
      <c r="K150" s="52">
        <f>VLOOKUP(B150,[7]Лист1!$B$69:$H$76,7,FALSE)</f>
        <v>33</v>
      </c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3"/>
      <c r="W150" s="60"/>
      <c r="X150" s="59">
        <f t="shared" si="4"/>
        <v>217</v>
      </c>
    </row>
    <row r="151" spans="1:24" x14ac:dyDescent="0.25">
      <c r="A151" s="2">
        <v>8</v>
      </c>
      <c r="B151" s="12" t="s">
        <v>120</v>
      </c>
      <c r="C151" s="12" t="s">
        <v>248</v>
      </c>
      <c r="D151" s="4">
        <v>2005</v>
      </c>
      <c r="E151" s="5">
        <f>VLOOKUP(B151,[1]Лист1!$B$101:$C$110,2,FALSE)</f>
        <v>31</v>
      </c>
      <c r="F151" s="52">
        <f>VLOOKUP(B151,[2]Лист1!$B$57:$I$65,8,FALSE)</f>
        <v>27</v>
      </c>
      <c r="G151" s="52">
        <f>VLOOKUP(B151,[3]ИТОГ!$B$92:$C$104,2,FALSE)</f>
        <v>27</v>
      </c>
      <c r="H151" s="52">
        <f>VLOOKUP(B151,[4]Sheet1!$B$69:$I$85,8,FALSE)</f>
        <v>23</v>
      </c>
      <c r="I151" s="52">
        <f>VLOOKUP(B151,[5]Лист1!$B$74:$G$87,6,FALSE)</f>
        <v>27</v>
      </c>
      <c r="J151" s="52">
        <f>VLOOKUP(B151,[6]Лист1!$B$76:$G$89,6,FALSE)</f>
        <v>26</v>
      </c>
      <c r="K151" s="52">
        <f>VLOOKUP(B151,[7]Лист1!$B$69:$H$76,7,FALSE)</f>
        <v>27</v>
      </c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3"/>
      <c r="W151" s="60"/>
      <c r="X151" s="59">
        <f t="shared" si="4"/>
        <v>188</v>
      </c>
    </row>
    <row r="152" spans="1:24" x14ac:dyDescent="0.25">
      <c r="A152" s="2">
        <v>9</v>
      </c>
      <c r="B152" s="13" t="s">
        <v>378</v>
      </c>
      <c r="C152" s="13" t="s">
        <v>379</v>
      </c>
      <c r="D152" s="2">
        <v>2006</v>
      </c>
      <c r="E152" s="5"/>
      <c r="F152" s="52">
        <f>VLOOKUP(B152,[2]Лист1!$B$57:$I$65,8,FALSE)</f>
        <v>25</v>
      </c>
      <c r="G152" s="52"/>
      <c r="H152" s="52">
        <f>VLOOKUP(B152,[4]Sheet1!$B$69:$I$85,8,FALSE)</f>
        <v>22</v>
      </c>
      <c r="I152" s="52">
        <f>VLOOKUP(B152,[5]Лист1!$B$74:$G$87,6,FALSE)</f>
        <v>24</v>
      </c>
      <c r="J152" s="52">
        <f>VLOOKUP(B152,[6]Лист1!$B$76:$G$89,6,FALSE)</f>
        <v>24</v>
      </c>
      <c r="K152" s="52">
        <f>VLOOKUP(B152,[7]Лист1!$B$69:$H$76,7,FALSE)</f>
        <v>26</v>
      </c>
      <c r="L152" s="52"/>
      <c r="M152" s="52"/>
      <c r="N152" s="52"/>
      <c r="O152" s="52"/>
      <c r="P152" s="52"/>
      <c r="Q152" s="52"/>
      <c r="R152" s="52"/>
      <c r="S152" s="52"/>
      <c r="T152" s="52">
        <f>VLOOKUP(B152,[15]Лист1!$B$71:$J$83,9,FALSE)</f>
        <v>25</v>
      </c>
      <c r="U152" s="52"/>
      <c r="V152" s="53">
        <f>VLOOKUP(B152,'[17]6 КМ'!$D$57:$I$69,6,FALSE)</f>
        <v>24</v>
      </c>
      <c r="W152" s="60"/>
      <c r="X152" s="59">
        <f t="shared" si="4"/>
        <v>170</v>
      </c>
    </row>
    <row r="153" spans="1:24" ht="15.75" customHeight="1" x14ac:dyDescent="0.25">
      <c r="A153" s="2">
        <v>10</v>
      </c>
      <c r="B153" s="12" t="s">
        <v>30</v>
      </c>
      <c r="C153" s="12" t="s">
        <v>195</v>
      </c>
      <c r="D153" s="4">
        <v>2006</v>
      </c>
      <c r="E153" s="5">
        <f>VLOOKUP(B153,[1]Лист1!$B$101:$C$110,2,FALSE)</f>
        <v>26</v>
      </c>
      <c r="F153" s="52">
        <f>VLOOKUP(B153,[2]Лист1!$B$57:$I$65,8,FALSE)</f>
        <v>24</v>
      </c>
      <c r="G153" s="52"/>
      <c r="H153" s="52">
        <f>VLOOKUP(B153,[4]Sheet1!$B$69:$I$85,8,FALSE)</f>
        <v>21</v>
      </c>
      <c r="I153" s="52">
        <f>VLOOKUP(B153,[5]Лист1!$B$74:$G$87,6,FALSE)</f>
        <v>22</v>
      </c>
      <c r="J153" s="52">
        <f>VLOOKUP(B153,[6]Лист1!$B$76:$G$89,6,FALSE)</f>
        <v>25</v>
      </c>
      <c r="K153" s="52"/>
      <c r="L153" s="52"/>
      <c r="M153" s="52"/>
      <c r="N153" s="52"/>
      <c r="O153" s="52"/>
      <c r="P153" s="52">
        <f>VLOOKUP(B153,[11]Лист2!$B$35:$J$38,9,FALSE)</f>
        <v>27</v>
      </c>
      <c r="Q153" s="52">
        <v>23</v>
      </c>
      <c r="R153" s="52"/>
      <c r="S153" s="52"/>
      <c r="T153" s="52"/>
      <c r="U153" s="52"/>
      <c r="V153" s="53"/>
      <c r="W153" s="60"/>
      <c r="X153" s="59">
        <f t="shared" si="4"/>
        <v>168</v>
      </c>
    </row>
    <row r="154" spans="1:24" x14ac:dyDescent="0.25">
      <c r="A154" s="2">
        <v>11</v>
      </c>
      <c r="B154" s="12" t="s">
        <v>130</v>
      </c>
      <c r="C154" s="12" t="s">
        <v>35</v>
      </c>
      <c r="D154" s="4">
        <v>2006</v>
      </c>
      <c r="E154" s="5">
        <f>VLOOKUP(B154,[1]Лист1!$B$101:$C$110,2,FALSE)</f>
        <v>24</v>
      </c>
      <c r="F154" s="52"/>
      <c r="G154" s="52">
        <f>VLOOKUP(B154,[3]ИТОГ!$B$92:$C$104,2,FALSE)</f>
        <v>23</v>
      </c>
      <c r="H154" s="52"/>
      <c r="I154" s="52"/>
      <c r="J154" s="52">
        <f>VLOOKUP(B154,[6]Лист1!$B$76:$G$89,6,FALSE)</f>
        <v>22</v>
      </c>
      <c r="K154" s="52"/>
      <c r="L154" s="52"/>
      <c r="M154" s="52">
        <f>VLOOKUP(B154,[9]Лист1!$B$56:$H$67,7,FALSE)</f>
        <v>25</v>
      </c>
      <c r="N154" s="52"/>
      <c r="O154" s="52"/>
      <c r="P154" s="52"/>
      <c r="Q154" s="52">
        <v>24</v>
      </c>
      <c r="R154" s="52"/>
      <c r="S154" s="52"/>
      <c r="T154" s="52">
        <f>VLOOKUP(B154,[15]Лист1!$B$71:$J$83,9,FALSE)</f>
        <v>24</v>
      </c>
      <c r="U154" s="52"/>
      <c r="V154" s="53">
        <f>VLOOKUP(B154,'[17]6 КМ'!$D$57:$I$69,6,FALSE)</f>
        <v>25</v>
      </c>
      <c r="W154" s="60"/>
      <c r="X154" s="59">
        <f t="shared" si="4"/>
        <v>167</v>
      </c>
    </row>
    <row r="155" spans="1:24" x14ac:dyDescent="0.25">
      <c r="A155" s="2">
        <v>12</v>
      </c>
      <c r="B155" s="1" t="s">
        <v>514</v>
      </c>
      <c r="C155" s="1" t="s">
        <v>136</v>
      </c>
      <c r="D155" s="1">
        <v>2006</v>
      </c>
      <c r="E155" s="5"/>
      <c r="F155" s="52"/>
      <c r="G155" s="52"/>
      <c r="H155" s="52">
        <f>VLOOKUP(B155,[4]Sheet1!$B$69:$I$85,8,FALSE)</f>
        <v>15</v>
      </c>
      <c r="I155" s="52"/>
      <c r="J155" s="52"/>
      <c r="K155" s="52">
        <f>VLOOKUP(B155,[7]Лист1!$B$69:$H$76,7,FALSE)</f>
        <v>25</v>
      </c>
      <c r="L155" s="52">
        <f>VLOOKUP(B155,[8]Финал!$B$51:$G$59,6,FALSE)</f>
        <v>24</v>
      </c>
      <c r="M155" s="52">
        <f>VLOOKUP(B155,[9]Лист1!$B$56:$H$67,7,FALSE)</f>
        <v>22</v>
      </c>
      <c r="N155" s="52">
        <f>VLOOKUP(B155,[10]Лист1!$B$31:$G$37,6,FALSE)</f>
        <v>25</v>
      </c>
      <c r="O155" s="52">
        <v>26</v>
      </c>
      <c r="P155" s="52"/>
      <c r="Q155" s="52"/>
      <c r="R155" s="52"/>
      <c r="S155" s="52"/>
      <c r="T155" s="52"/>
      <c r="U155" s="52"/>
      <c r="V155" s="53"/>
      <c r="W155" s="60"/>
      <c r="X155" s="59">
        <f t="shared" si="4"/>
        <v>137</v>
      </c>
    </row>
    <row r="156" spans="1:24" x14ac:dyDescent="0.25">
      <c r="A156" s="2">
        <v>13</v>
      </c>
      <c r="B156" s="1" t="s">
        <v>512</v>
      </c>
      <c r="C156" s="1" t="s">
        <v>513</v>
      </c>
      <c r="D156" s="1">
        <v>2006</v>
      </c>
      <c r="E156" s="5"/>
      <c r="F156" s="52"/>
      <c r="G156" s="52"/>
      <c r="H156" s="52">
        <f>VLOOKUP(B156,[4]Sheet1!$B$69:$I$85,8,FALSE)</f>
        <v>18</v>
      </c>
      <c r="I156" s="52">
        <f>VLOOKUP(B156,[5]Лист1!$B$74:$G$87,6,FALSE)</f>
        <v>21</v>
      </c>
      <c r="J156" s="52">
        <f>VLOOKUP(B156,[6]Лист1!$B$76:$G$89,6,FALSE)</f>
        <v>21</v>
      </c>
      <c r="K156" s="52">
        <f>VLOOKUP(B156,[7]Лист1!$B$69:$H$76,7,FALSE)</f>
        <v>24</v>
      </c>
      <c r="L156" s="52"/>
      <c r="M156" s="52"/>
      <c r="N156" s="52"/>
      <c r="O156" s="52"/>
      <c r="P156" s="52"/>
      <c r="Q156" s="52"/>
      <c r="R156" s="52"/>
      <c r="S156" s="52"/>
      <c r="T156" s="52">
        <f>VLOOKUP(B156,[15]Лист1!$B$71:$J$83,9,FALSE)</f>
        <v>23</v>
      </c>
      <c r="U156" s="52"/>
      <c r="V156" s="53"/>
      <c r="W156" s="60"/>
      <c r="X156" s="59">
        <f t="shared" si="4"/>
        <v>107</v>
      </c>
    </row>
    <row r="157" spans="1:24" x14ac:dyDescent="0.25">
      <c r="A157" s="2">
        <v>14</v>
      </c>
      <c r="B157" s="1" t="s">
        <v>533</v>
      </c>
      <c r="C157" s="1" t="s">
        <v>231</v>
      </c>
      <c r="D157" s="4">
        <v>2005</v>
      </c>
      <c r="E157" s="5"/>
      <c r="F157" s="52"/>
      <c r="G157" s="52"/>
      <c r="H157" s="52"/>
      <c r="I157" s="52">
        <f>VLOOKUP(B157,[5]Лист1!$B$74:$G$87,6,FALSE)</f>
        <v>18</v>
      </c>
      <c r="J157" s="52"/>
      <c r="K157" s="52"/>
      <c r="L157" s="52">
        <f>VLOOKUP(B157,[8]Финал!$B$51:$G$59,6,FALSE)</f>
        <v>22</v>
      </c>
      <c r="M157" s="52">
        <f>VLOOKUP(B157,[9]Лист1!$B$56:$H$67,7,FALSE)</f>
        <v>20</v>
      </c>
      <c r="N157" s="52">
        <f>VLOOKUP(B157,[10]Лист1!$B$31:$G$37,6,FALSE)</f>
        <v>24</v>
      </c>
      <c r="O157" s="52"/>
      <c r="P157" s="52"/>
      <c r="Q157" s="52"/>
      <c r="R157" s="52"/>
      <c r="S157" s="52"/>
      <c r="T157" s="52">
        <f>VLOOKUP(B157,[15]Лист1!$B$71:$J$83,9,FALSE)</f>
        <v>22</v>
      </c>
      <c r="U157" s="52"/>
      <c r="V157" s="53"/>
      <c r="W157" s="60"/>
      <c r="X157" s="59">
        <f t="shared" si="4"/>
        <v>106</v>
      </c>
    </row>
    <row r="158" spans="1:24" x14ac:dyDescent="0.25">
      <c r="A158" s="2">
        <v>15</v>
      </c>
      <c r="B158" s="13" t="s">
        <v>380</v>
      </c>
      <c r="C158" s="13" t="s">
        <v>381</v>
      </c>
      <c r="D158" s="2">
        <v>2005</v>
      </c>
      <c r="E158" s="5"/>
      <c r="F158" s="52">
        <f>VLOOKUP(B158,[2]Лист1!$B$57:$I$65,8,FALSE)</f>
        <v>22</v>
      </c>
      <c r="G158" s="52"/>
      <c r="H158" s="52">
        <f>VLOOKUP(B158,[4]Sheet1!$B$69:$I$85,8,FALSE)</f>
        <v>16</v>
      </c>
      <c r="I158" s="52">
        <f>VLOOKUP(B158,[5]Лист1!$B$74:$G$87,6,FALSE)</f>
        <v>20</v>
      </c>
      <c r="J158" s="52">
        <f>VLOOKUP(B158,[6]Лист1!$B$76:$G$89,6,FALSE)</f>
        <v>20</v>
      </c>
      <c r="K158" s="52">
        <f>VLOOKUP(B158,[7]Лист1!$B$69:$H$76,7,FALSE)</f>
        <v>23</v>
      </c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3"/>
      <c r="W158" s="60"/>
      <c r="X158" s="59">
        <f t="shared" si="4"/>
        <v>101</v>
      </c>
    </row>
    <row r="159" spans="1:24" x14ac:dyDescent="0.25">
      <c r="A159" s="2">
        <v>16</v>
      </c>
      <c r="B159" s="3" t="s">
        <v>456</v>
      </c>
      <c r="C159" s="3" t="s">
        <v>6</v>
      </c>
      <c r="D159" s="6">
        <v>2005</v>
      </c>
      <c r="E159" s="5"/>
      <c r="F159" s="52"/>
      <c r="G159" s="52">
        <f>VLOOKUP(B159,[3]ИТОГ!$B$92:$C$104,2,FALSE)</f>
        <v>22</v>
      </c>
      <c r="H159" s="52">
        <f>VLOOKUP(B159,[4]Sheet1!$B$69:$I$85,8,FALSE)</f>
        <v>24</v>
      </c>
      <c r="I159" s="52">
        <f>VLOOKUP(B159,[5]Лист1!$B$74:$G$87,6,FALSE)</f>
        <v>23</v>
      </c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3">
        <f>VLOOKUP(B159,'[17]6 КМ'!$D$57:$I$69,6,FALSE)</f>
        <v>23</v>
      </c>
      <c r="W159" s="60"/>
      <c r="X159" s="59">
        <f t="shared" si="4"/>
        <v>92</v>
      </c>
    </row>
    <row r="160" spans="1:24" x14ac:dyDescent="0.25">
      <c r="A160" s="2">
        <v>17</v>
      </c>
      <c r="B160" s="50" t="s">
        <v>853</v>
      </c>
      <c r="C160" s="50" t="s">
        <v>231</v>
      </c>
      <c r="D160" s="50">
        <v>2006</v>
      </c>
      <c r="E160" s="60"/>
      <c r="F160" s="52"/>
      <c r="G160" s="52">
        <v>18</v>
      </c>
      <c r="H160" s="52">
        <v>14</v>
      </c>
      <c r="I160" s="52">
        <v>17</v>
      </c>
      <c r="J160" s="52"/>
      <c r="K160" s="52"/>
      <c r="L160" s="52"/>
      <c r="M160" s="52"/>
      <c r="N160" s="52"/>
      <c r="O160" s="52"/>
      <c r="P160" s="52"/>
      <c r="Q160" s="52"/>
      <c r="R160" s="52">
        <v>24</v>
      </c>
      <c r="S160" s="52"/>
      <c r="T160" s="52">
        <f>VLOOKUP(B160,[15]Лист1!$B$71:$J$83,9,FALSE)</f>
        <v>18</v>
      </c>
      <c r="U160" s="52"/>
      <c r="V160" s="53"/>
      <c r="W160" s="60"/>
      <c r="X160" s="59">
        <f t="shared" si="4"/>
        <v>91</v>
      </c>
    </row>
    <row r="161" spans="1:24" x14ac:dyDescent="0.25">
      <c r="A161" s="2">
        <v>18</v>
      </c>
      <c r="B161" s="1" t="s">
        <v>599</v>
      </c>
      <c r="C161" s="1" t="s">
        <v>35</v>
      </c>
      <c r="D161" s="1">
        <v>2006</v>
      </c>
      <c r="E161" s="5"/>
      <c r="F161" s="52"/>
      <c r="G161" s="52"/>
      <c r="H161" s="52"/>
      <c r="I161" s="52"/>
      <c r="J161" s="52">
        <v>18</v>
      </c>
      <c r="K161" s="52"/>
      <c r="L161" s="52"/>
      <c r="M161" s="52">
        <f>VLOOKUP(B161,[9]Лист1!$B$56:$H$67,7,FALSE)</f>
        <v>24</v>
      </c>
      <c r="N161" s="52"/>
      <c r="O161" s="52"/>
      <c r="P161" s="52"/>
      <c r="Q161" s="52"/>
      <c r="R161" s="52"/>
      <c r="S161" s="52"/>
      <c r="T161" s="52">
        <f>VLOOKUP(B161,[15]Лист1!$B$71:$J$83,9,FALSE)</f>
        <v>26</v>
      </c>
      <c r="U161" s="52"/>
      <c r="V161" s="53">
        <f>VLOOKUP(B161,'[17]6 КМ'!$D$57:$I$69,6,FALSE)</f>
        <v>22</v>
      </c>
      <c r="W161" s="60"/>
      <c r="X161" s="59">
        <f t="shared" si="4"/>
        <v>90</v>
      </c>
    </row>
    <row r="162" spans="1:24" x14ac:dyDescent="0.25">
      <c r="A162" s="2">
        <v>19</v>
      </c>
      <c r="B162" s="1" t="s">
        <v>852</v>
      </c>
      <c r="C162" s="1" t="s">
        <v>136</v>
      </c>
      <c r="D162" s="1">
        <v>2006</v>
      </c>
      <c r="E162" s="5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>
        <v>25</v>
      </c>
      <c r="S162" s="52"/>
      <c r="T162" s="52">
        <f>VLOOKUP(B162,[15]Лист1!$B$71:$J$83,9,FALSE)</f>
        <v>19</v>
      </c>
      <c r="U162" s="52"/>
      <c r="V162" s="53">
        <f>VLOOKUP(B162,'[17]6 КМ'!$D$57:$I$69,6,FALSE)</f>
        <v>18</v>
      </c>
      <c r="W162" s="60"/>
      <c r="X162" s="59">
        <f t="shared" si="4"/>
        <v>62</v>
      </c>
    </row>
    <row r="163" spans="1:24" x14ac:dyDescent="0.25">
      <c r="A163" s="2">
        <v>20</v>
      </c>
      <c r="B163" s="3" t="s">
        <v>455</v>
      </c>
      <c r="C163" s="3" t="s">
        <v>233</v>
      </c>
      <c r="D163" s="6">
        <v>2006</v>
      </c>
      <c r="E163" s="5"/>
      <c r="F163" s="52"/>
      <c r="G163" s="52">
        <f>VLOOKUP(B163,[3]ИТОГ!$B$92:$C$104,2,FALSE)</f>
        <v>24</v>
      </c>
      <c r="H163" s="52"/>
      <c r="I163" s="52"/>
      <c r="J163" s="52">
        <f>VLOOKUP(B163,[6]Лист1!$B$76:$G$89,6,FALSE)</f>
        <v>23</v>
      </c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3"/>
      <c r="W163" s="60"/>
      <c r="X163" s="59">
        <f t="shared" si="4"/>
        <v>47</v>
      </c>
    </row>
    <row r="164" spans="1:24" x14ac:dyDescent="0.25">
      <c r="A164" s="2">
        <v>21</v>
      </c>
      <c r="B164" s="1" t="s">
        <v>851</v>
      </c>
      <c r="C164" s="1" t="s">
        <v>280</v>
      </c>
      <c r="D164" s="1">
        <v>2006</v>
      </c>
      <c r="E164" s="5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>
        <v>26</v>
      </c>
      <c r="S164" s="60"/>
      <c r="T164" s="60">
        <f>VLOOKUP(B164,[15]Лист1!$B$71:$J$83,9,FALSE)</f>
        <v>20</v>
      </c>
      <c r="U164" s="60"/>
      <c r="V164" s="60"/>
      <c r="W164" s="60"/>
      <c r="X164" s="60">
        <f t="shared" si="4"/>
        <v>46</v>
      </c>
    </row>
    <row r="165" spans="1:24" x14ac:dyDescent="0.25">
      <c r="A165" s="2">
        <v>22</v>
      </c>
      <c r="B165" s="3" t="s">
        <v>457</v>
      </c>
      <c r="C165" s="3" t="s">
        <v>6</v>
      </c>
      <c r="D165" s="6">
        <v>2006</v>
      </c>
      <c r="E165" s="5"/>
      <c r="F165" s="52"/>
      <c r="G165" s="52">
        <f>VLOOKUP(B165,[3]ИТОГ!$B$92:$C$104,2,FALSE)</f>
        <v>20</v>
      </c>
      <c r="H165" s="52">
        <f>VLOOKUP(B165,[4]Sheet1!$B$69:$I$85,8,FALSE)</f>
        <v>17</v>
      </c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3"/>
      <c r="W165" s="60"/>
      <c r="X165" s="59">
        <f t="shared" si="4"/>
        <v>37</v>
      </c>
    </row>
    <row r="166" spans="1:24" x14ac:dyDescent="0.25">
      <c r="A166" s="2">
        <v>23</v>
      </c>
      <c r="B166" s="1" t="s">
        <v>850</v>
      </c>
      <c r="C166" s="1" t="s">
        <v>6</v>
      </c>
      <c r="D166" s="1">
        <v>2006</v>
      </c>
      <c r="E166" s="5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>
        <v>27</v>
      </c>
      <c r="S166" s="52"/>
      <c r="T166" s="52"/>
      <c r="U166" s="52"/>
      <c r="V166" s="53"/>
      <c r="W166" s="60"/>
      <c r="X166" s="59">
        <f t="shared" si="4"/>
        <v>27</v>
      </c>
    </row>
    <row r="167" spans="1:24" x14ac:dyDescent="0.25">
      <c r="A167" s="2">
        <v>24</v>
      </c>
      <c r="B167" s="1" t="s">
        <v>1161</v>
      </c>
      <c r="C167" s="1" t="s">
        <v>1152</v>
      </c>
      <c r="D167" s="1">
        <v>2005</v>
      </c>
      <c r="E167" s="5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3">
        <v>26</v>
      </c>
      <c r="W167" s="60"/>
      <c r="X167" s="59">
        <f t="shared" si="4"/>
        <v>26</v>
      </c>
    </row>
    <row r="168" spans="1:24" x14ac:dyDescent="0.25">
      <c r="A168" s="2">
        <v>25</v>
      </c>
      <c r="B168" s="1" t="s">
        <v>908</v>
      </c>
      <c r="C168" s="1" t="s">
        <v>909</v>
      </c>
      <c r="D168" s="1">
        <v>2005</v>
      </c>
      <c r="E168" s="5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>
        <v>25</v>
      </c>
      <c r="T168" s="52"/>
      <c r="U168" s="52"/>
      <c r="V168" s="53"/>
      <c r="W168" s="60"/>
      <c r="X168" s="59">
        <f t="shared" si="4"/>
        <v>25</v>
      </c>
    </row>
    <row r="169" spans="1:24" x14ac:dyDescent="0.25">
      <c r="A169" s="2">
        <v>26</v>
      </c>
      <c r="B169" s="1" t="s">
        <v>1034</v>
      </c>
      <c r="C169" s="1" t="s">
        <v>1035</v>
      </c>
      <c r="D169" s="1">
        <v>2006</v>
      </c>
      <c r="E169" s="5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>
        <v>24</v>
      </c>
      <c r="V169" s="53"/>
      <c r="W169" s="60"/>
      <c r="X169" s="59">
        <f t="shared" si="4"/>
        <v>24</v>
      </c>
    </row>
    <row r="170" spans="1:24" x14ac:dyDescent="0.25">
      <c r="A170" s="2">
        <v>26</v>
      </c>
      <c r="B170" s="1" t="s">
        <v>910</v>
      </c>
      <c r="C170" s="1" t="s">
        <v>894</v>
      </c>
      <c r="D170" s="1">
        <v>2005</v>
      </c>
      <c r="E170" s="5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>
        <v>24</v>
      </c>
      <c r="T170" s="52"/>
      <c r="U170" s="52"/>
      <c r="V170" s="53"/>
      <c r="W170" s="60"/>
      <c r="X170" s="59">
        <f t="shared" si="4"/>
        <v>24</v>
      </c>
    </row>
    <row r="171" spans="1:24" x14ac:dyDescent="0.25">
      <c r="A171" s="2">
        <v>28</v>
      </c>
      <c r="B171" s="27" t="s">
        <v>718</v>
      </c>
      <c r="C171" s="28" t="s">
        <v>719</v>
      </c>
      <c r="D171" s="1">
        <v>2006</v>
      </c>
      <c r="E171" s="5"/>
      <c r="F171" s="52"/>
      <c r="G171" s="52"/>
      <c r="H171" s="52"/>
      <c r="I171" s="52"/>
      <c r="J171" s="52"/>
      <c r="K171" s="52"/>
      <c r="L171" s="52">
        <v>23</v>
      </c>
      <c r="M171" s="52"/>
      <c r="N171" s="52"/>
      <c r="O171" s="52"/>
      <c r="P171" s="52"/>
      <c r="Q171" s="52"/>
      <c r="R171" s="52"/>
      <c r="S171" s="52"/>
      <c r="T171" s="52"/>
      <c r="U171" s="52"/>
      <c r="V171" s="53"/>
      <c r="W171" s="60"/>
      <c r="X171" s="59">
        <f t="shared" si="4"/>
        <v>23</v>
      </c>
    </row>
    <row r="172" spans="1:24" x14ac:dyDescent="0.25">
      <c r="A172" s="2">
        <v>28</v>
      </c>
      <c r="B172" s="1" t="s">
        <v>911</v>
      </c>
      <c r="C172" s="1" t="s">
        <v>849</v>
      </c>
      <c r="D172" s="1">
        <v>2005</v>
      </c>
      <c r="E172" s="5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>
        <v>23</v>
      </c>
      <c r="T172" s="52"/>
      <c r="U172" s="52"/>
      <c r="V172" s="53"/>
      <c r="W172" s="60"/>
      <c r="X172" s="59">
        <f t="shared" si="4"/>
        <v>23</v>
      </c>
    </row>
    <row r="173" spans="1:24" x14ac:dyDescent="0.25">
      <c r="A173" s="2">
        <v>28</v>
      </c>
      <c r="B173" s="1" t="s">
        <v>1036</v>
      </c>
      <c r="C173" s="1" t="s">
        <v>782</v>
      </c>
      <c r="D173" s="1">
        <v>2006</v>
      </c>
      <c r="E173" s="5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>
        <v>23</v>
      </c>
      <c r="V173" s="53"/>
      <c r="W173" s="60"/>
      <c r="X173" s="59">
        <f t="shared" si="4"/>
        <v>23</v>
      </c>
    </row>
    <row r="174" spans="1:24" x14ac:dyDescent="0.25">
      <c r="A174" s="2">
        <v>31</v>
      </c>
      <c r="B174" s="12" t="s">
        <v>278</v>
      </c>
      <c r="C174" s="12" t="s">
        <v>20</v>
      </c>
      <c r="D174" s="4">
        <v>2005</v>
      </c>
      <c r="E174" s="5">
        <f>VLOOKUP(B174,[1]Лист1!$B$101:$C$110,2,FALSE)</f>
        <v>22</v>
      </c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3"/>
      <c r="W174" s="60"/>
      <c r="X174" s="59">
        <f t="shared" si="4"/>
        <v>22</v>
      </c>
    </row>
    <row r="175" spans="1:24" x14ac:dyDescent="0.25">
      <c r="A175" s="2">
        <v>31</v>
      </c>
      <c r="B175" s="1" t="s">
        <v>912</v>
      </c>
      <c r="C175" s="1" t="s">
        <v>849</v>
      </c>
      <c r="D175" s="1">
        <v>2006</v>
      </c>
      <c r="E175" s="5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>
        <v>22</v>
      </c>
      <c r="T175" s="52"/>
      <c r="U175" s="52"/>
      <c r="V175" s="53"/>
      <c r="W175" s="60"/>
      <c r="X175" s="59">
        <f t="shared" si="4"/>
        <v>22</v>
      </c>
    </row>
    <row r="176" spans="1:24" x14ac:dyDescent="0.25">
      <c r="A176" s="2">
        <v>33</v>
      </c>
      <c r="B176" s="1" t="s">
        <v>745</v>
      </c>
      <c r="C176" s="1" t="s">
        <v>746</v>
      </c>
      <c r="D176" s="1">
        <v>2005</v>
      </c>
      <c r="E176" s="5"/>
      <c r="F176" s="52"/>
      <c r="G176" s="52"/>
      <c r="H176" s="52"/>
      <c r="I176" s="52"/>
      <c r="J176" s="52"/>
      <c r="K176" s="52"/>
      <c r="L176" s="52"/>
      <c r="M176" s="52">
        <v>21</v>
      </c>
      <c r="N176" s="52"/>
      <c r="O176" s="52"/>
      <c r="P176" s="52"/>
      <c r="Q176" s="52"/>
      <c r="R176" s="52"/>
      <c r="S176" s="52"/>
      <c r="T176" s="52"/>
      <c r="U176" s="52"/>
      <c r="V176" s="53"/>
      <c r="W176" s="60"/>
      <c r="X176" s="59">
        <f t="shared" si="4"/>
        <v>21</v>
      </c>
    </row>
    <row r="177" spans="1:24" x14ac:dyDescent="0.25">
      <c r="A177" s="2">
        <v>33</v>
      </c>
      <c r="B177" s="1" t="s">
        <v>1162</v>
      </c>
      <c r="C177" s="1" t="s">
        <v>1165</v>
      </c>
      <c r="D177" s="1">
        <v>2005</v>
      </c>
      <c r="E177" s="5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3">
        <v>21</v>
      </c>
      <c r="W177" s="60"/>
      <c r="X177" s="59">
        <f t="shared" si="4"/>
        <v>21</v>
      </c>
    </row>
    <row r="178" spans="1:24" x14ac:dyDescent="0.25">
      <c r="A178" s="2">
        <v>33</v>
      </c>
      <c r="B178" s="1" t="s">
        <v>423</v>
      </c>
      <c r="C178" s="1" t="s">
        <v>231</v>
      </c>
      <c r="D178" s="1">
        <v>2006</v>
      </c>
      <c r="E178" s="5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>
        <v>21</v>
      </c>
      <c r="U178" s="52"/>
      <c r="V178" s="53"/>
      <c r="W178" s="60"/>
      <c r="X178" s="59">
        <f t="shared" si="4"/>
        <v>21</v>
      </c>
    </row>
    <row r="179" spans="1:24" x14ac:dyDescent="0.25">
      <c r="A179" s="2">
        <v>33</v>
      </c>
      <c r="B179" s="12" t="s">
        <v>279</v>
      </c>
      <c r="C179" s="12" t="s">
        <v>20</v>
      </c>
      <c r="D179" s="4">
        <v>2005</v>
      </c>
      <c r="E179" s="5">
        <f>VLOOKUP(B179,[1]Лист1!$B$101:$C$110,2,FALSE)</f>
        <v>21</v>
      </c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3"/>
      <c r="W179" s="60"/>
      <c r="X179" s="59">
        <f t="shared" si="4"/>
        <v>21</v>
      </c>
    </row>
    <row r="180" spans="1:24" x14ac:dyDescent="0.25">
      <c r="A180" s="2">
        <v>37</v>
      </c>
      <c r="B180" s="1" t="s">
        <v>1163</v>
      </c>
      <c r="C180" s="1" t="s">
        <v>1160</v>
      </c>
      <c r="D180" s="1">
        <v>2005</v>
      </c>
      <c r="E180" s="5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3">
        <v>20</v>
      </c>
      <c r="W180" s="60"/>
      <c r="X180" s="59">
        <f t="shared" si="4"/>
        <v>20</v>
      </c>
    </row>
    <row r="181" spans="1:24" x14ac:dyDescent="0.25">
      <c r="A181" s="2">
        <v>37</v>
      </c>
      <c r="B181" s="1" t="s">
        <v>510</v>
      </c>
      <c r="C181" s="1" t="s">
        <v>508</v>
      </c>
      <c r="D181" s="1">
        <v>2006</v>
      </c>
      <c r="E181" s="5"/>
      <c r="F181" s="52"/>
      <c r="G181" s="52"/>
      <c r="H181" s="52">
        <f>VLOOKUP(B181,[4]Sheet1!$B$69:$I$85,8,FALSE)</f>
        <v>20</v>
      </c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3"/>
      <c r="W181" s="60"/>
      <c r="X181" s="59">
        <f t="shared" si="4"/>
        <v>20</v>
      </c>
    </row>
    <row r="182" spans="1:24" x14ac:dyDescent="0.25">
      <c r="A182" s="2">
        <v>39</v>
      </c>
      <c r="B182" s="1" t="s">
        <v>747</v>
      </c>
      <c r="C182" s="1" t="s">
        <v>746</v>
      </c>
      <c r="D182" s="1">
        <v>2005</v>
      </c>
      <c r="E182" s="5"/>
      <c r="F182" s="52"/>
      <c r="G182" s="52"/>
      <c r="H182" s="52"/>
      <c r="I182" s="52"/>
      <c r="J182" s="52"/>
      <c r="K182" s="52"/>
      <c r="L182" s="52"/>
      <c r="M182" s="52">
        <v>19</v>
      </c>
      <c r="N182" s="52"/>
      <c r="O182" s="52"/>
      <c r="P182" s="52"/>
      <c r="Q182" s="52"/>
      <c r="R182" s="52"/>
      <c r="S182" s="52"/>
      <c r="T182" s="52"/>
      <c r="U182" s="52"/>
      <c r="V182" s="53"/>
      <c r="W182" s="60"/>
      <c r="X182" s="59">
        <f t="shared" si="4"/>
        <v>19</v>
      </c>
    </row>
    <row r="183" spans="1:24" x14ac:dyDescent="0.25">
      <c r="A183" s="2">
        <v>39</v>
      </c>
      <c r="B183" s="1" t="s">
        <v>511</v>
      </c>
      <c r="C183" s="1" t="s">
        <v>508</v>
      </c>
      <c r="D183" s="1">
        <v>2006</v>
      </c>
      <c r="E183" s="5"/>
      <c r="F183" s="52"/>
      <c r="G183" s="52"/>
      <c r="H183" s="52">
        <f>VLOOKUP(B183,[4]Sheet1!$B$69:$I$85,8,FALSE)</f>
        <v>19</v>
      </c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3"/>
      <c r="W183" s="60"/>
      <c r="X183" s="59">
        <f t="shared" si="4"/>
        <v>19</v>
      </c>
    </row>
    <row r="184" spans="1:24" x14ac:dyDescent="0.25">
      <c r="A184" s="2">
        <v>39</v>
      </c>
      <c r="B184" s="3" t="s">
        <v>458</v>
      </c>
      <c r="C184" s="3" t="s">
        <v>262</v>
      </c>
      <c r="D184" s="6">
        <v>2006</v>
      </c>
      <c r="E184" s="5"/>
      <c r="F184" s="52"/>
      <c r="G184" s="52">
        <f>VLOOKUP(B184,[3]ИТОГ!$B$92:$C$104,2,FALSE)</f>
        <v>19</v>
      </c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3"/>
      <c r="W184" s="60"/>
      <c r="X184" s="59">
        <f t="shared" si="4"/>
        <v>19</v>
      </c>
    </row>
    <row r="185" spans="1:24" x14ac:dyDescent="0.25">
      <c r="A185" s="2">
        <v>39</v>
      </c>
      <c r="B185" s="1" t="s">
        <v>598</v>
      </c>
      <c r="C185" s="1" t="s">
        <v>233</v>
      </c>
      <c r="D185" s="1">
        <v>2005</v>
      </c>
      <c r="E185" s="5"/>
      <c r="F185" s="53"/>
      <c r="G185" s="53"/>
      <c r="H185" s="53"/>
      <c r="I185" s="53"/>
      <c r="J185" s="53">
        <v>19</v>
      </c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60"/>
      <c r="X185" s="59">
        <f t="shared" si="4"/>
        <v>19</v>
      </c>
    </row>
    <row r="186" spans="1:24" x14ac:dyDescent="0.25">
      <c r="A186" s="2">
        <v>39</v>
      </c>
      <c r="B186" s="1" t="s">
        <v>1164</v>
      </c>
      <c r="C186" s="1" t="s">
        <v>6</v>
      </c>
      <c r="D186" s="1">
        <v>2006</v>
      </c>
      <c r="E186" s="5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>
        <v>19</v>
      </c>
      <c r="W186" s="60"/>
      <c r="X186" s="59">
        <f t="shared" si="4"/>
        <v>19</v>
      </c>
    </row>
    <row r="187" spans="1:24" x14ac:dyDescent="0.25">
      <c r="A187" s="2">
        <v>39</v>
      </c>
      <c r="B187" s="1" t="s">
        <v>531</v>
      </c>
      <c r="C187" s="1" t="s">
        <v>532</v>
      </c>
      <c r="D187" s="4">
        <v>2005</v>
      </c>
      <c r="E187" s="5"/>
      <c r="F187" s="53"/>
      <c r="G187" s="53"/>
      <c r="H187" s="53"/>
      <c r="I187" s="53">
        <f>VLOOKUP(B187,[5]Лист1!$B$74:$G$87,6,FALSE)</f>
        <v>19</v>
      </c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60"/>
      <c r="X187" s="59">
        <f t="shared" si="4"/>
        <v>19</v>
      </c>
    </row>
    <row r="188" spans="1:24" x14ac:dyDescent="0.25">
      <c r="A188" s="2">
        <v>45</v>
      </c>
      <c r="B188" s="50" t="s">
        <v>600</v>
      </c>
      <c r="C188" s="50" t="s">
        <v>233</v>
      </c>
      <c r="D188" s="50">
        <v>2005</v>
      </c>
      <c r="E188" s="60"/>
      <c r="F188" s="60"/>
      <c r="G188" s="60"/>
      <c r="H188" s="60"/>
      <c r="I188" s="60"/>
      <c r="J188" s="60">
        <v>17</v>
      </c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>
        <f t="shared" si="4"/>
        <v>17</v>
      </c>
    </row>
    <row r="189" spans="1:24" ht="18.75" customHeight="1" x14ac:dyDescent="0.25">
      <c r="A189" s="95" t="s">
        <v>228</v>
      </c>
      <c r="B189" s="95"/>
      <c r="C189" s="95"/>
      <c r="D189" s="95"/>
      <c r="E189" s="95"/>
      <c r="F189" s="95"/>
      <c r="G189" s="95"/>
      <c r="H189" s="95"/>
      <c r="I189" s="95"/>
      <c r="J189" s="95"/>
      <c r="K189" s="95"/>
      <c r="L189" s="95"/>
      <c r="M189" s="95"/>
      <c r="N189" s="95"/>
      <c r="O189" s="95"/>
      <c r="P189" s="95"/>
      <c r="Q189" s="95"/>
      <c r="R189" s="95"/>
      <c r="S189" s="95"/>
      <c r="T189" s="95"/>
      <c r="U189" s="95"/>
      <c r="V189" s="95"/>
      <c r="W189" s="95"/>
      <c r="X189" s="95"/>
    </row>
    <row r="190" spans="1:24" x14ac:dyDescent="0.25">
      <c r="A190" s="63">
        <v>1</v>
      </c>
      <c r="B190" s="3" t="s">
        <v>142</v>
      </c>
      <c r="C190" s="3" t="s">
        <v>233</v>
      </c>
      <c r="D190" s="4">
        <v>2005</v>
      </c>
      <c r="E190" s="5">
        <f>VLOOKUP(B190,[1]Лист1!$B$68:$C$97,2,FALSE)</f>
        <v>29</v>
      </c>
      <c r="F190" s="62">
        <f>VLOOKUP(B190,[2]Лист1!$B$31:$I$53,8,FALSE)</f>
        <v>24</v>
      </c>
      <c r="G190" s="60">
        <f>VLOOKUP(B190,[3]ИТОГ!$B$67:$C$89,2,FALSE)</f>
        <v>29</v>
      </c>
      <c r="H190" s="60">
        <f>VLOOKUP(B190,[4]Sheet1!$B$43:$I$65,8,FALSE)</f>
        <v>31</v>
      </c>
      <c r="I190" s="60">
        <f>VLOOKUP(B190,[5]Лист1!$B$46:$G$70,6,FALSE)</f>
        <v>27</v>
      </c>
      <c r="J190" s="60">
        <f>VLOOKUP(B190,[6]Лист1!$B$47:$G$72,6,FALSE)</f>
        <v>31</v>
      </c>
      <c r="K190" s="60">
        <f>VLOOKUP(B190,[7]Лист1!$B$30:$H$49,7,FALSE)</f>
        <v>31</v>
      </c>
      <c r="L190" s="60"/>
      <c r="M190" s="60"/>
      <c r="N190" s="62">
        <f>VLOOKUP(B190,[10]Лист1!$B$41:$G$52,6,FALSE)</f>
        <v>25</v>
      </c>
      <c r="O190" s="60">
        <v>31</v>
      </c>
      <c r="P190" s="60">
        <f>VLOOKUP(B190,[11]Лист2!$B$43:$J$54,9,FALSE)</f>
        <v>29</v>
      </c>
      <c r="Q190" s="47"/>
      <c r="R190" s="18"/>
      <c r="S190" s="18">
        <f>VLOOKUP(B190,[14]Лист1!$B$63:$I$84,8,FALSE)</f>
        <v>31</v>
      </c>
      <c r="T190" s="18">
        <f>VLOOKUP(B190,[15]Лист1!$B$55:$J$67,9,FALSE)</f>
        <v>31</v>
      </c>
      <c r="U190" s="18">
        <f>VLOOKUP(B190,[16]Лист1!$B$35:$H$50,7,FALSE)</f>
        <v>31</v>
      </c>
      <c r="V190" s="18">
        <f>VLOOKUP(B190,'[17]6 КМ'!$D$71:$I$100,6,FALSE)</f>
        <v>27</v>
      </c>
      <c r="W190" s="18"/>
      <c r="X190" s="60">
        <f>SUM(E190:W190)-N190-F190</f>
        <v>358</v>
      </c>
    </row>
    <row r="191" spans="1:24" x14ac:dyDescent="0.25">
      <c r="A191" s="63">
        <v>2</v>
      </c>
      <c r="B191" s="3" t="s">
        <v>88</v>
      </c>
      <c r="C191" s="3" t="s">
        <v>231</v>
      </c>
      <c r="D191" s="4">
        <v>2006</v>
      </c>
      <c r="E191" s="61">
        <f>VLOOKUP(B191,[1]Лист1!$B$68:$C$97,2,FALSE)</f>
        <v>25</v>
      </c>
      <c r="F191" s="60">
        <f>VLOOKUP(B191,[2]Лист1!$B$31:$I$53,8,FALSE)</f>
        <v>25</v>
      </c>
      <c r="G191" s="60">
        <f>VLOOKUP(B191,[3]ИТОГ!$B$67:$C$89,2,FALSE)</f>
        <v>27</v>
      </c>
      <c r="H191" s="60">
        <f>VLOOKUP(B191,[4]Sheet1!$B$43:$I$65,8,FALSE)</f>
        <v>29</v>
      </c>
      <c r="I191" s="60">
        <f>VLOOKUP(B191,[5]Лист1!$B$46:$G$70,6,FALSE)</f>
        <v>25</v>
      </c>
      <c r="J191" s="62">
        <v>24</v>
      </c>
      <c r="K191" s="60">
        <v>29</v>
      </c>
      <c r="L191" s="60">
        <v>31</v>
      </c>
      <c r="M191" s="60">
        <v>29</v>
      </c>
      <c r="N191" s="60">
        <v>29</v>
      </c>
      <c r="O191" s="60">
        <v>33</v>
      </c>
      <c r="P191" s="60">
        <v>33</v>
      </c>
      <c r="Q191" s="47"/>
      <c r="R191" s="18"/>
      <c r="S191" s="18">
        <v>29</v>
      </c>
      <c r="T191" s="18"/>
      <c r="U191" s="18">
        <v>29</v>
      </c>
      <c r="V191" s="64">
        <v>24</v>
      </c>
      <c r="W191" s="18"/>
      <c r="X191" s="60">
        <f>SUM(E191:W191)-V191-J191-E191</f>
        <v>348</v>
      </c>
    </row>
    <row r="192" spans="1:24" x14ac:dyDescent="0.25">
      <c r="A192" s="63">
        <v>3</v>
      </c>
      <c r="B192" s="3" t="s">
        <v>37</v>
      </c>
      <c r="C192" s="3" t="s">
        <v>6</v>
      </c>
      <c r="D192" s="4">
        <v>2005</v>
      </c>
      <c r="E192" s="5">
        <f>VLOOKUP(B192,[1]Лист1!$B$68:$C$97,2,FALSE)</f>
        <v>33</v>
      </c>
      <c r="F192" s="60">
        <f>VLOOKUP(B192,[2]Лист1!$B$31:$I$53,8,FALSE)</f>
        <v>33</v>
      </c>
      <c r="G192" s="60">
        <f>VLOOKUP(B192,[3]ИТОГ!$B$67:$C$89,2,FALSE)</f>
        <v>33</v>
      </c>
      <c r="H192" s="60"/>
      <c r="I192" s="60">
        <f>VLOOKUP(B192,[5]Лист1!$B$46:$G$70,6,FALSE)</f>
        <v>33</v>
      </c>
      <c r="J192" s="60">
        <f>VLOOKUP(B192,[6]Лист1!$B$47:$G$72,6,FALSE)</f>
        <v>33</v>
      </c>
      <c r="K192" s="60">
        <f>VLOOKUP(B192,[7]Лист1!$B$30:$H$49,7,FALSE)</f>
        <v>33</v>
      </c>
      <c r="L192" s="60">
        <f>VLOOKUP(B192,[8]Финал!$B$38:$G$48,6,FALSE)</f>
        <v>33</v>
      </c>
      <c r="M192" s="60">
        <f>VLOOKUP(B192,[9]Лист1!$B$38:$H$52,7,FALSE)</f>
        <v>33</v>
      </c>
      <c r="N192" s="60">
        <f>VLOOKUP(B192,[10]Лист1!$B$41:$G$52,6,FALSE)</f>
        <v>33</v>
      </c>
      <c r="O192" s="60"/>
      <c r="P192" s="60"/>
      <c r="Q192" s="47"/>
      <c r="R192" s="18"/>
      <c r="S192" s="18"/>
      <c r="T192" s="18"/>
      <c r="U192" s="18"/>
      <c r="V192" s="18">
        <f>VLOOKUP(B192,'[17]6 КМ'!$D$71:$I$100,6,FALSE)</f>
        <v>33</v>
      </c>
      <c r="W192" s="18"/>
      <c r="X192" s="60">
        <f>SUM(E192:W192)</f>
        <v>330</v>
      </c>
    </row>
    <row r="193" spans="1:24" ht="14.25" customHeight="1" x14ac:dyDescent="0.25">
      <c r="A193" s="63">
        <v>4</v>
      </c>
      <c r="B193" s="3" t="s">
        <v>85</v>
      </c>
      <c r="C193" s="3" t="s">
        <v>6</v>
      </c>
      <c r="D193" s="4">
        <v>2006</v>
      </c>
      <c r="E193" s="5">
        <f>VLOOKUP(B193,[1]Лист1!$B$68:$C$97,2,FALSE)</f>
        <v>24</v>
      </c>
      <c r="F193" s="62">
        <f>VLOOKUP(B193,[2]Лист1!$B$31:$I$53,8,FALSE)</f>
        <v>17</v>
      </c>
      <c r="G193" s="62">
        <f>VLOOKUP(B193,[3]ИТОГ!$B$67:$C$89,2,FALSE)</f>
        <v>21</v>
      </c>
      <c r="H193" s="62">
        <f>VLOOKUP(B193,[4]Sheet1!$B$43:$I$65,8,FALSE)</f>
        <v>20</v>
      </c>
      <c r="I193" s="60">
        <f>VLOOKUP(B193,[5]Лист1!$B$46:$G$70,6,FALSE)</f>
        <v>23</v>
      </c>
      <c r="J193" s="60">
        <f>VLOOKUP(B193,[6]Лист1!$B$47:$G$72,6,FALSE)</f>
        <v>25</v>
      </c>
      <c r="K193" s="60">
        <f>VLOOKUP(B193,[7]Лист1!$B$30:$H$49,7,FALSE)</f>
        <v>25</v>
      </c>
      <c r="L193" s="60">
        <f>VLOOKUP(B193,[8]Финал!$B$38:$G$48,6,FALSE)</f>
        <v>27</v>
      </c>
      <c r="M193" s="60">
        <f>VLOOKUP(B193,[9]Лист1!$B$38:$H$52,7,FALSE)</f>
        <v>25</v>
      </c>
      <c r="N193" s="60">
        <f>VLOOKUP(B193,[10]Лист1!$B$41:$G$52,6,FALSE)</f>
        <v>26</v>
      </c>
      <c r="O193" s="60">
        <v>29</v>
      </c>
      <c r="P193" s="60">
        <f>VLOOKUP(B193,[11]Лист2!$B$43:$J$54,9,FALSE)</f>
        <v>26</v>
      </c>
      <c r="Q193" s="47"/>
      <c r="R193" s="18">
        <f>VLOOKUP(B193,[13]Лист1!$B$36:$G$43,6,FALSE)</f>
        <v>27</v>
      </c>
      <c r="S193" s="18">
        <f>VLOOKUP(B193,[14]Лист1!$B$63:$I$84,8,FALSE)</f>
        <v>22</v>
      </c>
      <c r="T193" s="64">
        <f>VLOOKUP(B193,[15]Лист1!$B$55:$J$67,9,FALSE)</f>
        <v>22</v>
      </c>
      <c r="U193" s="18">
        <f>VLOOKUP(B193,[16]Лист1!$B$35:$H$50,7,FALSE)</f>
        <v>25</v>
      </c>
      <c r="V193" s="64">
        <f>VLOOKUP(B193,'[17]6 КМ'!$D$71:$I$100,6,FALSE)</f>
        <v>21</v>
      </c>
      <c r="W193" s="18"/>
      <c r="X193" s="60">
        <f>SUM(E193:W193)-V193-T193-H193-G193-F193</f>
        <v>304</v>
      </c>
    </row>
    <row r="194" spans="1:24" ht="17.25" customHeight="1" x14ac:dyDescent="0.25">
      <c r="A194" s="63">
        <v>5</v>
      </c>
      <c r="B194" s="3" t="s">
        <v>105</v>
      </c>
      <c r="C194" s="3" t="s">
        <v>136</v>
      </c>
      <c r="D194" s="4">
        <v>2006</v>
      </c>
      <c r="E194" s="61">
        <f>VLOOKUP(B194,[1]Лист1!$B$68:$C$97,2,FALSE)</f>
        <v>20</v>
      </c>
      <c r="F194" s="60">
        <f>VLOOKUP(B194,[2]Лист1!$B$31:$I$53,8,FALSE)</f>
        <v>21</v>
      </c>
      <c r="G194" s="60">
        <f>VLOOKUP(B194,[3]ИТОГ!$B$67:$C$89,2,FALSE)</f>
        <v>23</v>
      </c>
      <c r="H194" s="60">
        <f>VLOOKUP(B194,[4]Sheet1!$B$43:$I$65,8,FALSE)</f>
        <v>25</v>
      </c>
      <c r="I194" s="62">
        <f>VLOOKUP(B194,[5]Лист1!$B$46:$G$70,6,FALSE)</f>
        <v>20</v>
      </c>
      <c r="J194" s="62">
        <f>VLOOKUP(B194,[6]Лист1!$B$47:$G$72,6,FALSE)</f>
        <v>19</v>
      </c>
      <c r="K194" s="60">
        <f>VLOOKUP(B194,[7]Лист1!$B$30:$H$49,7,FALSE)</f>
        <v>22</v>
      </c>
      <c r="L194" s="60">
        <f>VLOOKUP(B194,[8]Финал!$B$38:$G$48,6,FALSE)</f>
        <v>29</v>
      </c>
      <c r="M194" s="60"/>
      <c r="N194" s="60">
        <f>VLOOKUP(B194,[10]Лист1!$B$41:$G$52,6,FALSE)</f>
        <v>24</v>
      </c>
      <c r="O194" s="60">
        <v>24</v>
      </c>
      <c r="P194" s="60"/>
      <c r="Q194" s="47"/>
      <c r="R194" s="18">
        <f>VLOOKUP(B194,[13]Лист1!$B$36:$G$43,6,FALSE)</f>
        <v>29</v>
      </c>
      <c r="S194" s="18">
        <f>VLOOKUP(B194,[14]Лист1!$B$63:$I$84,8,FALSE)</f>
        <v>25</v>
      </c>
      <c r="T194" s="18">
        <f>VLOOKUP(B194,[15]Лист1!$B$55:$J$67,9,FALSE)</f>
        <v>25</v>
      </c>
      <c r="U194" s="18">
        <f>VLOOKUP(B194,[16]Лист1!$B$35:$H$50,7,FALSE)</f>
        <v>26</v>
      </c>
      <c r="V194" s="18">
        <f>VLOOKUP(B194,'[17]6 КМ'!$D$71:$I$100,6,FALSE)</f>
        <v>25</v>
      </c>
      <c r="W194" s="18"/>
      <c r="X194" s="60">
        <f>SUM(E194:W194)-E194-I194-J194</f>
        <v>298</v>
      </c>
    </row>
    <row r="195" spans="1:24" x14ac:dyDescent="0.25">
      <c r="A195" s="63">
        <v>6</v>
      </c>
      <c r="B195" s="3" t="s">
        <v>271</v>
      </c>
      <c r="C195" s="3" t="s">
        <v>136</v>
      </c>
      <c r="D195" s="4">
        <v>2005</v>
      </c>
      <c r="E195" s="61">
        <f>VLOOKUP(B195,[1]Лист1!$B$68:$C$97,2,FALSE)</f>
        <v>7</v>
      </c>
      <c r="F195" s="60"/>
      <c r="G195" s="60"/>
      <c r="H195" s="60">
        <f>VLOOKUP(B195,[4]Sheet1!$B$43:$I$65,8,FALSE)</f>
        <v>16</v>
      </c>
      <c r="I195" s="60">
        <f>VLOOKUP(B195,[5]Лист1!$B$46:$G$70,6,FALSE)</f>
        <v>13</v>
      </c>
      <c r="J195" s="60"/>
      <c r="K195" s="60">
        <f>VLOOKUP(B195,[7]Лист1!$B$30:$H$49,7,FALSE)</f>
        <v>16</v>
      </c>
      <c r="L195" s="60"/>
      <c r="M195" s="60">
        <f>VLOOKUP(B195,[9]Лист1!$B$38:$H$52,7,FALSE)</f>
        <v>23</v>
      </c>
      <c r="N195" s="60">
        <f>VLOOKUP(B195,[10]Лист1!$B$41:$G$52,6,FALSE)</f>
        <v>22</v>
      </c>
      <c r="O195" s="60">
        <v>22</v>
      </c>
      <c r="P195" s="60">
        <f>VLOOKUP(B195,[11]Лист2!$B$43:$J$54,9,FALSE)</f>
        <v>22</v>
      </c>
      <c r="Q195" s="47"/>
      <c r="R195" s="18">
        <f>VLOOKUP(B195,[13]Лист1!$B$36:$G$43,6,FALSE)</f>
        <v>24</v>
      </c>
      <c r="S195" s="18">
        <f>VLOOKUP(B195,[14]Лист1!$B$63:$I$84,8,FALSE)</f>
        <v>20</v>
      </c>
      <c r="T195" s="18">
        <f>VLOOKUP(B195,[15]Лист1!$B$55:$J$67,9,FALSE)</f>
        <v>20</v>
      </c>
      <c r="U195" s="18">
        <f>VLOOKUP(B195,[16]Лист1!$B$35:$H$50,7,FALSE)</f>
        <v>20</v>
      </c>
      <c r="V195" s="18">
        <f>VLOOKUP(B195,'[17]6 КМ'!$D$71:$I$100,6,FALSE)</f>
        <v>12</v>
      </c>
      <c r="W195" s="18"/>
      <c r="X195" s="60">
        <f>SUM(E195:W195)-E195</f>
        <v>230</v>
      </c>
    </row>
    <row r="196" spans="1:24" x14ac:dyDescent="0.25">
      <c r="A196" s="63">
        <v>7</v>
      </c>
      <c r="B196" s="3" t="s">
        <v>86</v>
      </c>
      <c r="C196" s="3" t="s">
        <v>263</v>
      </c>
      <c r="D196" s="4">
        <v>2005</v>
      </c>
      <c r="E196" s="5">
        <f>VLOOKUP(B196,[1]Лист1!$B$68:$C$97,2,FALSE)</f>
        <v>22</v>
      </c>
      <c r="F196" s="60">
        <f>VLOOKUP(B196,[2]Лист1!$B$31:$I$53,8,FALSE)</f>
        <v>18</v>
      </c>
      <c r="G196" s="60">
        <f>VLOOKUP(B196,[3]ИТОГ!$B$67:$C$89,2,FALSE)</f>
        <v>24</v>
      </c>
      <c r="H196" s="60">
        <f>VLOOKUP(B196,[4]Sheet1!$B$43:$I$65,8,FALSE)</f>
        <v>24</v>
      </c>
      <c r="I196" s="60"/>
      <c r="J196" s="60">
        <f>VLOOKUP(B196,[6]Лист1!$B$47:$G$72,6,FALSE)</f>
        <v>26</v>
      </c>
      <c r="K196" s="60">
        <f>VLOOKUP(B196,[7]Лист1!$B$30:$H$49,7,FALSE)</f>
        <v>19</v>
      </c>
      <c r="L196" s="60"/>
      <c r="M196" s="60"/>
      <c r="N196" s="60"/>
      <c r="O196" s="60"/>
      <c r="P196" s="60"/>
      <c r="Q196" s="47"/>
      <c r="R196" s="18">
        <f>VLOOKUP(B196,[13]Лист1!$B$36:$G$43,6,FALSE)</f>
        <v>31</v>
      </c>
      <c r="S196" s="18">
        <f>VLOOKUP(B196,[14]Лист1!$B$63:$I$84,8,FALSE)</f>
        <v>23</v>
      </c>
      <c r="T196" s="18"/>
      <c r="U196" s="18">
        <f>VLOOKUP(B196,[16]Лист1!$B$35:$H$50,7,FALSE)</f>
        <v>27</v>
      </c>
      <c r="V196" s="18"/>
      <c r="W196" s="18"/>
      <c r="X196" s="60">
        <f>SUM(E196:W196)</f>
        <v>214</v>
      </c>
    </row>
    <row r="197" spans="1:24" x14ac:dyDescent="0.25">
      <c r="A197" s="63">
        <v>8</v>
      </c>
      <c r="B197" s="1" t="s">
        <v>520</v>
      </c>
      <c r="C197" s="1" t="s">
        <v>231</v>
      </c>
      <c r="D197" s="6">
        <v>2006</v>
      </c>
      <c r="E197" s="5"/>
      <c r="F197" s="60"/>
      <c r="G197" s="60"/>
      <c r="H197" s="60">
        <f>VLOOKUP(B197,[4]Sheet1!$B$43:$I$65,8,FALSE)</f>
        <v>11</v>
      </c>
      <c r="I197" s="60">
        <f>VLOOKUP(B197,[5]Лист1!$B$46:$G$70,6,FALSE)</f>
        <v>11</v>
      </c>
      <c r="J197" s="60">
        <v>14</v>
      </c>
      <c r="K197" s="60">
        <v>15</v>
      </c>
      <c r="L197" s="60">
        <v>25</v>
      </c>
      <c r="M197" s="60">
        <v>22</v>
      </c>
      <c r="N197" s="60">
        <v>21</v>
      </c>
      <c r="O197" s="60">
        <v>26</v>
      </c>
      <c r="P197" s="60">
        <v>24</v>
      </c>
      <c r="Q197" s="47"/>
      <c r="R197" s="18"/>
      <c r="S197" s="18">
        <v>18</v>
      </c>
      <c r="T197" s="18"/>
      <c r="U197" s="18"/>
      <c r="V197" s="18">
        <v>14</v>
      </c>
      <c r="W197" s="18"/>
      <c r="X197" s="60">
        <f>SUM(E197:W197)</f>
        <v>201</v>
      </c>
    </row>
    <row r="198" spans="1:24" x14ac:dyDescent="0.25">
      <c r="A198" s="63">
        <v>9</v>
      </c>
      <c r="B198" s="3" t="s">
        <v>40</v>
      </c>
      <c r="C198" s="3" t="s">
        <v>262</v>
      </c>
      <c r="D198" s="4">
        <v>2005</v>
      </c>
      <c r="E198" s="5">
        <f>VLOOKUP(B198,[1]Лист1!$B$68:$C$97,2,FALSE)</f>
        <v>23</v>
      </c>
      <c r="F198" s="60">
        <f>VLOOKUP(B198,[2]Лист1!$B$31:$I$53,8,FALSE)</f>
        <v>27</v>
      </c>
      <c r="G198" s="60">
        <f>VLOOKUP(B198,[3]ИТОГ!$B$67:$C$89,2,FALSE)</f>
        <v>20</v>
      </c>
      <c r="H198" s="60"/>
      <c r="I198" s="60">
        <f>VLOOKUP(B198,[5]Лист1!$B$46:$G$70,6,FALSE)</f>
        <v>26</v>
      </c>
      <c r="J198" s="60"/>
      <c r="K198" s="60">
        <f>VLOOKUP(B198,[7]Лист1!$B$30:$H$49,7,FALSE)</f>
        <v>27</v>
      </c>
      <c r="L198" s="60"/>
      <c r="M198" s="60">
        <v>26</v>
      </c>
      <c r="N198" s="60"/>
      <c r="O198" s="60"/>
      <c r="P198" s="60"/>
      <c r="Q198" s="47"/>
      <c r="R198" s="18"/>
      <c r="S198" s="18">
        <f>VLOOKUP(B198,[14]Лист1!$B$63:$I$84,8,FALSE)</f>
        <v>24</v>
      </c>
      <c r="T198" s="18">
        <f>VLOOKUP(B198,[15]Лист1!$B$55:$J$67,9,FALSE)</f>
        <v>26</v>
      </c>
      <c r="U198" s="18"/>
      <c r="V198" s="18"/>
      <c r="W198" s="18"/>
      <c r="X198" s="60">
        <f>SUM(E198:W198)</f>
        <v>199</v>
      </c>
    </row>
    <row r="199" spans="1:24" ht="16.5" customHeight="1" x14ac:dyDescent="0.25">
      <c r="A199" s="63">
        <v>10</v>
      </c>
      <c r="B199" s="3" t="s">
        <v>89</v>
      </c>
      <c r="C199" s="3" t="s">
        <v>231</v>
      </c>
      <c r="D199" s="4">
        <v>2006</v>
      </c>
      <c r="E199" s="5">
        <f>VLOOKUP(B199,[1]Лист1!$B$68:$C$97,2,FALSE)</f>
        <v>11</v>
      </c>
      <c r="F199" s="60">
        <f>VLOOKUP(B199,[2]Лист1!$B$31:$I$53,8,FALSE)</f>
        <v>11</v>
      </c>
      <c r="G199" s="60">
        <f>VLOOKUP(B199,[3]ИТОГ!$B$67:$C$89,2,FALSE)</f>
        <v>14</v>
      </c>
      <c r="H199" s="60">
        <f>VLOOKUP(B199,[4]Sheet1!$B$43:$I$65,8,FALSE)</f>
        <v>14</v>
      </c>
      <c r="I199" s="62">
        <f>VLOOKUP(B199,[5]Лист1!$B$46:$G$70,6,FALSE)</f>
        <v>10</v>
      </c>
      <c r="J199" s="60">
        <v>10</v>
      </c>
      <c r="K199" s="60">
        <v>12</v>
      </c>
      <c r="L199" s="60">
        <v>26</v>
      </c>
      <c r="M199" s="60"/>
      <c r="N199" s="60"/>
      <c r="O199" s="60">
        <v>23</v>
      </c>
      <c r="P199" s="60">
        <v>23</v>
      </c>
      <c r="Q199" s="47"/>
      <c r="R199" s="18"/>
      <c r="S199" s="18">
        <v>19</v>
      </c>
      <c r="T199" s="18"/>
      <c r="U199" s="18">
        <v>21</v>
      </c>
      <c r="V199" s="18">
        <v>13</v>
      </c>
      <c r="W199" s="18"/>
      <c r="X199" s="60">
        <f>SUM(E199:W199)-I199</f>
        <v>197</v>
      </c>
    </row>
    <row r="200" spans="1:24" x14ac:dyDescent="0.25">
      <c r="A200" s="63">
        <v>11</v>
      </c>
      <c r="B200" s="3" t="s">
        <v>265</v>
      </c>
      <c r="C200" s="3" t="s">
        <v>248</v>
      </c>
      <c r="D200" s="4">
        <v>2005</v>
      </c>
      <c r="E200" s="5">
        <f>VLOOKUP(B200,[1]Лист1!$B$68:$C$97,2,FALSE)</f>
        <v>19</v>
      </c>
      <c r="F200" s="60">
        <f>VLOOKUP(B200,[2]Лист1!$B$31:$I$53,8,FALSE)</f>
        <v>26</v>
      </c>
      <c r="G200" s="60">
        <f>VLOOKUP(B200,[3]ИТОГ!$B$67:$C$89,2,FALSE)</f>
        <v>26</v>
      </c>
      <c r="H200" s="60">
        <f>VLOOKUP(B200,[4]Sheet1!$B$43:$I$65,8,FALSE)</f>
        <v>26</v>
      </c>
      <c r="I200" s="60">
        <f>VLOOKUP(B200,[5]Лист1!$B$46:$G$70,6,FALSE)</f>
        <v>24</v>
      </c>
      <c r="J200" s="60">
        <f>VLOOKUP(B200,[6]Лист1!$B$47:$G$72,6,FALSE)</f>
        <v>29</v>
      </c>
      <c r="K200" s="60">
        <f>VLOOKUP(B200,[7]Лист1!$B$30:$H$49,7,FALSE)</f>
        <v>24</v>
      </c>
      <c r="L200" s="60"/>
      <c r="M200" s="60"/>
      <c r="N200" s="60"/>
      <c r="O200" s="60"/>
      <c r="P200" s="60"/>
      <c r="Q200" s="47"/>
      <c r="R200" s="18"/>
      <c r="S200" s="18"/>
      <c r="T200" s="18"/>
      <c r="U200" s="18"/>
      <c r="V200" s="18">
        <f>VLOOKUP(B200,'[17]6 КМ'!$D$71:$I$100,6,FALSE)</f>
        <v>22</v>
      </c>
      <c r="W200" s="18"/>
      <c r="X200" s="60">
        <f t="shared" ref="X200:X231" si="5">SUM(E200:W200)</f>
        <v>196</v>
      </c>
    </row>
    <row r="201" spans="1:24" s="14" customFormat="1" x14ac:dyDescent="0.25">
      <c r="A201" s="63">
        <v>12</v>
      </c>
      <c r="B201" s="3" t="s">
        <v>38</v>
      </c>
      <c r="C201" s="3" t="s">
        <v>6</v>
      </c>
      <c r="D201" s="4">
        <v>2005</v>
      </c>
      <c r="E201" s="5">
        <f>VLOOKUP(B201,[1]Лист1!$B$68:$C$97,2,FALSE)</f>
        <v>27</v>
      </c>
      <c r="F201" s="60">
        <f>VLOOKUP(B201,[2]Лист1!$B$31:$I$53,8,FALSE)</f>
        <v>31</v>
      </c>
      <c r="G201" s="60">
        <f>VLOOKUP(B201,[3]ИТОГ!$B$67:$C$89,2,FALSE)</f>
        <v>31</v>
      </c>
      <c r="H201" s="60">
        <f>VLOOKUP(B201,[4]Sheet1!$B$43:$I$65,8,FALSE)</f>
        <v>33</v>
      </c>
      <c r="I201" s="60">
        <f>VLOOKUP(B201,[5]Лист1!$B$46:$G$70,6,FALSE)</f>
        <v>29</v>
      </c>
      <c r="J201" s="60"/>
      <c r="K201" s="60"/>
      <c r="L201" s="60"/>
      <c r="M201" s="60"/>
      <c r="N201" s="60"/>
      <c r="O201" s="60"/>
      <c r="P201" s="60"/>
      <c r="Q201" s="47"/>
      <c r="R201" s="18"/>
      <c r="S201" s="18"/>
      <c r="T201" s="18"/>
      <c r="U201" s="18"/>
      <c r="V201" s="18">
        <f>VLOOKUP(B201,'[17]6 КМ'!$D$71:$I$100,6,FALSE)</f>
        <v>31</v>
      </c>
      <c r="W201" s="18"/>
      <c r="X201" s="60">
        <f t="shared" si="5"/>
        <v>182</v>
      </c>
    </row>
    <row r="202" spans="1:24" x14ac:dyDescent="0.25">
      <c r="A202" s="63">
        <v>13</v>
      </c>
      <c r="B202" s="3" t="s">
        <v>39</v>
      </c>
      <c r="C202" s="3" t="s">
        <v>262</v>
      </c>
      <c r="D202" s="4">
        <v>2005</v>
      </c>
      <c r="E202" s="5">
        <f>VLOOKUP(B202,[1]Лист1!$B$68:$C$97,2,FALSE)</f>
        <v>12</v>
      </c>
      <c r="F202" s="60">
        <f>VLOOKUP(B202,[2]Лист1!$B$31:$I$53,8,FALSE)</f>
        <v>12</v>
      </c>
      <c r="G202" s="60">
        <f>VLOOKUP(B202,[3]ИТОГ!$B$67:$C$89,2,FALSE)</f>
        <v>19</v>
      </c>
      <c r="H202" s="60">
        <f>VLOOKUP(B202,[4]Sheet1!$B$43:$I$65,8,FALSE)</f>
        <v>23</v>
      </c>
      <c r="I202" s="60">
        <f>VLOOKUP(B202,[5]Лист1!$B$46:$G$70,6,FALSE)</f>
        <v>16</v>
      </c>
      <c r="J202" s="60">
        <v>17</v>
      </c>
      <c r="K202" s="60">
        <v>14</v>
      </c>
      <c r="L202" s="60">
        <v>24</v>
      </c>
      <c r="M202" s="60">
        <f>VLOOKUP(B202,[9]Лист1!$B$38:$H$52,7,FALSE)</f>
        <v>21</v>
      </c>
      <c r="N202" s="60"/>
      <c r="O202" s="60"/>
      <c r="P202" s="60"/>
      <c r="Q202" s="47"/>
      <c r="R202" s="18"/>
      <c r="S202" s="18"/>
      <c r="T202" s="18">
        <v>21</v>
      </c>
      <c r="U202" s="18"/>
      <c r="V202" s="18"/>
      <c r="W202" s="18"/>
      <c r="X202" s="60">
        <f t="shared" si="5"/>
        <v>179</v>
      </c>
    </row>
    <row r="203" spans="1:24" x14ac:dyDescent="0.25">
      <c r="A203" s="63">
        <v>14</v>
      </c>
      <c r="B203" s="3" t="s">
        <v>275</v>
      </c>
      <c r="C203" s="3" t="s">
        <v>113</v>
      </c>
      <c r="D203" s="4">
        <v>2005</v>
      </c>
      <c r="E203" s="5">
        <f>VLOOKUP(B203,[1]Лист1!$B$68:$C$97,2,FALSE)</f>
        <v>3</v>
      </c>
      <c r="F203" s="60">
        <f>VLOOKUP(B203,[2]Лист1!$B$31:$I$53,8,FALSE)</f>
        <v>9</v>
      </c>
      <c r="G203" s="60">
        <f>VLOOKUP(B203,[3]ИТОГ!$B$67:$C$89,2,FALSE)</f>
        <v>10</v>
      </c>
      <c r="H203" s="60">
        <f>VLOOKUP(B203,[4]Sheet1!$B$43:$I$65,8,FALSE)</f>
        <v>13</v>
      </c>
      <c r="I203" s="60">
        <f>VLOOKUP(B203,[5]Лист1!$B$46:$G$70,6,FALSE)</f>
        <v>12</v>
      </c>
      <c r="J203" s="60">
        <f>VLOOKUP(B203,[6]Лист1!$B$47:$G$72,6,FALSE)</f>
        <v>11</v>
      </c>
      <c r="K203" s="60"/>
      <c r="L203" s="60">
        <f>VLOOKUP(B203,[8]Финал!$B$38:$G$48,6,FALSE)</f>
        <v>23</v>
      </c>
      <c r="M203" s="60">
        <f>VLOOKUP(B203,[9]Лист1!$B$38:$H$52,7,FALSE)</f>
        <v>18</v>
      </c>
      <c r="N203" s="60"/>
      <c r="O203" s="60"/>
      <c r="P203" s="60">
        <f>VLOOKUP(B203,[11]Лист2!$B$43:$J$54,9,FALSE)</f>
        <v>21</v>
      </c>
      <c r="Q203" s="47"/>
      <c r="R203" s="18">
        <f>VLOOKUP(B203,[13]Лист1!$B$36:$G$43,6,FALSE)</f>
        <v>23</v>
      </c>
      <c r="S203" s="18">
        <f>VLOOKUP(B203,[14]Лист1!$B$63:$I$84,8,FALSE)</f>
        <v>14</v>
      </c>
      <c r="T203" s="18"/>
      <c r="U203" s="18">
        <f>VLOOKUP(B203,[16]Лист1!$B$35:$H$50,7,FALSE)</f>
        <v>17</v>
      </c>
      <c r="V203" s="18"/>
      <c r="W203" s="18"/>
      <c r="X203" s="60">
        <f t="shared" si="5"/>
        <v>174</v>
      </c>
    </row>
    <row r="204" spans="1:24" x14ac:dyDescent="0.25">
      <c r="A204" s="63">
        <v>15</v>
      </c>
      <c r="B204" s="1" t="s">
        <v>695</v>
      </c>
      <c r="C204" s="1" t="s">
        <v>136</v>
      </c>
      <c r="D204" s="4">
        <v>2005</v>
      </c>
      <c r="E204" s="5"/>
      <c r="F204" s="60"/>
      <c r="G204" s="60"/>
      <c r="H204" s="60"/>
      <c r="I204" s="60"/>
      <c r="J204" s="60"/>
      <c r="K204" s="60">
        <v>17</v>
      </c>
      <c r="L204" s="60"/>
      <c r="M204" s="60"/>
      <c r="N204" s="60"/>
      <c r="O204" s="60"/>
      <c r="P204" s="60"/>
      <c r="Q204" s="47"/>
      <c r="R204" s="18">
        <f>VLOOKUP(B204,[13]Лист1!$B$36:$G$43,6,FALSE)</f>
        <v>33</v>
      </c>
      <c r="S204" s="18">
        <v>33</v>
      </c>
      <c r="T204" s="18">
        <v>33</v>
      </c>
      <c r="U204" s="18">
        <v>33</v>
      </c>
      <c r="V204" s="18"/>
      <c r="W204" s="18"/>
      <c r="X204" s="60">
        <f t="shared" si="5"/>
        <v>149</v>
      </c>
    </row>
    <row r="205" spans="1:24" x14ac:dyDescent="0.25">
      <c r="A205" s="63">
        <v>16</v>
      </c>
      <c r="B205" s="1" t="s">
        <v>382</v>
      </c>
      <c r="C205" s="1" t="s">
        <v>381</v>
      </c>
      <c r="D205" s="4">
        <v>2005</v>
      </c>
      <c r="E205" s="5"/>
      <c r="F205" s="60">
        <f>VLOOKUP(B205,[2]Лист1!$B$31:$I$53,8,FALSE)</f>
        <v>10</v>
      </c>
      <c r="G205" s="60"/>
      <c r="H205" s="60">
        <f>VLOOKUP(B205,[4]Sheet1!$B$43:$I$65,8,FALSE)</f>
        <v>22</v>
      </c>
      <c r="I205" s="60">
        <f>VLOOKUP(B205,[5]Лист1!$B$46:$G$70,6,FALSE)</f>
        <v>21</v>
      </c>
      <c r="J205" s="60">
        <v>20</v>
      </c>
      <c r="K205" s="60">
        <v>18</v>
      </c>
      <c r="L205" s="60"/>
      <c r="M205" s="60"/>
      <c r="N205" s="60"/>
      <c r="O205" s="60"/>
      <c r="P205" s="60"/>
      <c r="Q205" s="47"/>
      <c r="R205" s="18"/>
      <c r="S205" s="18"/>
      <c r="T205" s="18">
        <v>27</v>
      </c>
      <c r="U205" s="18"/>
      <c r="V205" s="18">
        <v>26</v>
      </c>
      <c r="W205" s="18"/>
      <c r="X205" s="60">
        <f t="shared" si="5"/>
        <v>144</v>
      </c>
    </row>
    <row r="206" spans="1:24" x14ac:dyDescent="0.25">
      <c r="A206" s="63">
        <v>17</v>
      </c>
      <c r="B206" s="3" t="s">
        <v>127</v>
      </c>
      <c r="C206" s="3" t="s">
        <v>233</v>
      </c>
      <c r="D206" s="4">
        <v>2006</v>
      </c>
      <c r="E206" s="5">
        <f>VLOOKUP(B206,[1]Лист1!$B$68:$C$97,2,FALSE)</f>
        <v>17</v>
      </c>
      <c r="F206" s="60">
        <f>VLOOKUP(B206,[2]Лист1!$B$31:$I$53,8,FALSE)</f>
        <v>19</v>
      </c>
      <c r="G206" s="60">
        <f>VLOOKUP(B206,[3]ИТОГ!$B$67:$C$89,2,FALSE)</f>
        <v>18</v>
      </c>
      <c r="H206" s="60"/>
      <c r="I206" s="60"/>
      <c r="J206" s="60">
        <f>VLOOKUP(B206,[6]Лист1!$B$47:$G$72,6,FALSE)</f>
        <v>16</v>
      </c>
      <c r="K206" s="60"/>
      <c r="L206" s="60"/>
      <c r="M206" s="60">
        <f>VLOOKUP(B206,[9]Лист1!$B$38:$H$52,7,FALSE)</f>
        <v>27</v>
      </c>
      <c r="N206" s="60">
        <f>VLOOKUP(B206,[10]Лист1!$B$41:$G$52,6,FALSE)</f>
        <v>27</v>
      </c>
      <c r="O206" s="60"/>
      <c r="P206" s="60"/>
      <c r="Q206" s="47"/>
      <c r="R206" s="18"/>
      <c r="S206" s="18"/>
      <c r="T206" s="18"/>
      <c r="U206" s="18"/>
      <c r="V206" s="18">
        <f>VLOOKUP(B206,'[17]6 КМ'!$D$71:$I$100,6,FALSE)</f>
        <v>19</v>
      </c>
      <c r="W206" s="18"/>
      <c r="X206" s="60">
        <f t="shared" si="5"/>
        <v>143</v>
      </c>
    </row>
    <row r="207" spans="1:24" x14ac:dyDescent="0.25">
      <c r="A207" s="63">
        <v>18</v>
      </c>
      <c r="B207" s="3" t="s">
        <v>7</v>
      </c>
      <c r="C207" s="3" t="s">
        <v>261</v>
      </c>
      <c r="D207" s="4">
        <v>2006</v>
      </c>
      <c r="E207" s="5">
        <f>VLOOKUP(B207,[1]Лист1!$B$68:$C$97,2,FALSE)</f>
        <v>26</v>
      </c>
      <c r="F207" s="60">
        <f>VLOOKUP(B207,[2]Лист1!$B$31:$I$53,8,FALSE)</f>
        <v>23</v>
      </c>
      <c r="G207" s="60">
        <f>VLOOKUP(B207,[3]ИТОГ!$B$67:$C$89,2,FALSE)</f>
        <v>22</v>
      </c>
      <c r="H207" s="60">
        <f>VLOOKUP(B207,[4]Sheet1!$B$43:$I$65,8,FALSE)</f>
        <v>27</v>
      </c>
      <c r="I207" s="60"/>
      <c r="J207" s="60"/>
      <c r="K207" s="60">
        <f>VLOOKUP(B207,[7]Лист1!$B$30:$H$49,7,FALSE)</f>
        <v>26</v>
      </c>
      <c r="L207" s="60"/>
      <c r="M207" s="60"/>
      <c r="N207" s="60"/>
      <c r="O207" s="60"/>
      <c r="P207" s="60"/>
      <c r="Q207" s="47"/>
      <c r="R207" s="18"/>
      <c r="S207" s="18"/>
      <c r="T207" s="18">
        <f>VLOOKUP(B207,[15]Лист1!$B$55:$J$67,9,FALSE)</f>
        <v>18</v>
      </c>
      <c r="U207" s="18"/>
      <c r="V207" s="18"/>
      <c r="W207" s="18"/>
      <c r="X207" s="60">
        <f t="shared" si="5"/>
        <v>142</v>
      </c>
    </row>
    <row r="208" spans="1:24" x14ac:dyDescent="0.25">
      <c r="A208" s="63">
        <v>19</v>
      </c>
      <c r="B208" s="3" t="s">
        <v>84</v>
      </c>
      <c r="C208" s="3" t="s">
        <v>20</v>
      </c>
      <c r="D208" s="4">
        <v>2005</v>
      </c>
      <c r="E208" s="5">
        <f>VLOOKUP(B208,[1]Лист1!$B$68:$C$97,2,FALSE)</f>
        <v>31</v>
      </c>
      <c r="F208" s="60">
        <f>VLOOKUP(B208,[2]Лист1!$B$31:$I$53,8,FALSE)</f>
        <v>29</v>
      </c>
      <c r="G208" s="60"/>
      <c r="H208" s="60"/>
      <c r="I208" s="60">
        <f>VLOOKUP(B208,[5]Лист1!$B$46:$G$70,6,FALSE)</f>
        <v>31</v>
      </c>
      <c r="J208" s="60">
        <f>VLOOKUP(B208,[6]Лист1!$B$47:$G$72,6,FALSE)</f>
        <v>23</v>
      </c>
      <c r="K208" s="60">
        <f>VLOOKUP(B208,[7]Лист1!$B$30:$H$49,7,FALSE)</f>
        <v>23</v>
      </c>
      <c r="L208" s="60"/>
      <c r="M208" s="60"/>
      <c r="N208" s="60"/>
      <c r="O208" s="60"/>
      <c r="P208" s="60"/>
      <c r="Q208" s="47"/>
      <c r="R208" s="18"/>
      <c r="S208" s="18"/>
      <c r="T208" s="18"/>
      <c r="U208" s="18"/>
      <c r="V208" s="18"/>
      <c r="W208" s="18"/>
      <c r="X208" s="60">
        <f t="shared" si="5"/>
        <v>137</v>
      </c>
    </row>
    <row r="209" spans="1:24" x14ac:dyDescent="0.25">
      <c r="A209" s="63">
        <v>20</v>
      </c>
      <c r="B209" s="3" t="s">
        <v>144</v>
      </c>
      <c r="C209" s="3" t="s">
        <v>266</v>
      </c>
      <c r="D209" s="4">
        <v>2005</v>
      </c>
      <c r="E209" s="5">
        <f>VLOOKUP(B209,[1]Лист1!$B$68:$C$97,2,FALSE)</f>
        <v>16</v>
      </c>
      <c r="F209" s="60">
        <f>VLOOKUP(B209,[2]Лист1!$B$31:$I$53,8,FALSE)</f>
        <v>20</v>
      </c>
      <c r="G209" s="60">
        <f>VLOOKUP(B209,[3]ИТОГ!$B$67:$C$89,2,FALSE)</f>
        <v>25</v>
      </c>
      <c r="H209" s="60"/>
      <c r="I209" s="60">
        <f>VLOOKUP(B209,[5]Лист1!$B$46:$G$70,6,FALSE)</f>
        <v>18</v>
      </c>
      <c r="J209" s="60">
        <f>VLOOKUP(B209,[6]Лист1!$B$47:$G$72,6,FALSE)</f>
        <v>18</v>
      </c>
      <c r="K209" s="60">
        <f>VLOOKUP(B209,[7]Лист1!$B$30:$H$49,7,FALSE)</f>
        <v>21</v>
      </c>
      <c r="L209" s="60"/>
      <c r="M209" s="60"/>
      <c r="N209" s="60"/>
      <c r="O209" s="60"/>
      <c r="P209" s="60"/>
      <c r="Q209" s="47"/>
      <c r="R209" s="18"/>
      <c r="S209" s="18"/>
      <c r="T209" s="18"/>
      <c r="U209" s="18"/>
      <c r="V209" s="18">
        <f>VLOOKUP(B209,'[17]6 КМ'!$D$71:$I$100,6,FALSE)</f>
        <v>16</v>
      </c>
      <c r="W209" s="18"/>
      <c r="X209" s="60">
        <f t="shared" si="5"/>
        <v>134</v>
      </c>
    </row>
    <row r="210" spans="1:24" x14ac:dyDescent="0.25">
      <c r="A210" s="63">
        <v>21</v>
      </c>
      <c r="B210" s="3" t="s">
        <v>126</v>
      </c>
      <c r="C210" s="3" t="s">
        <v>267</v>
      </c>
      <c r="D210" s="4">
        <v>2006</v>
      </c>
      <c r="E210" s="5">
        <f>VLOOKUP(B210,[1]Лист1!$B$68:$C$97,2,FALSE)</f>
        <v>15</v>
      </c>
      <c r="F210" s="60">
        <f>VLOOKUP(B210,[2]Лист1!$B$31:$I$53,8,FALSE)</f>
        <v>13</v>
      </c>
      <c r="G210" s="60">
        <f>VLOOKUP(B210,[3]ИТОГ!$B$67:$C$89,2,FALSE)</f>
        <v>15</v>
      </c>
      <c r="H210" s="60">
        <f>VLOOKUP(B210,[4]Sheet1!$B$43:$I$65,8,FALSE)</f>
        <v>19</v>
      </c>
      <c r="I210" s="60">
        <f>VLOOKUP(B210,[5]Лист1!$B$46:$G$70,6,FALSE)</f>
        <v>22</v>
      </c>
      <c r="J210" s="60"/>
      <c r="K210" s="60">
        <f>VLOOKUP(B210,[7]Лист1!$B$30:$H$49,7,FALSE)</f>
        <v>20</v>
      </c>
      <c r="L210" s="60"/>
      <c r="M210" s="60"/>
      <c r="N210" s="60"/>
      <c r="O210" s="60"/>
      <c r="P210" s="60">
        <f>VLOOKUP(B210,[11]Лист2!$B$43:$J$54,9,FALSE)</f>
        <v>25</v>
      </c>
      <c r="Q210" s="47"/>
      <c r="R210" s="18"/>
      <c r="S210" s="18"/>
      <c r="T210" s="18"/>
      <c r="U210" s="18"/>
      <c r="V210" s="18"/>
      <c r="W210" s="18"/>
      <c r="X210" s="60">
        <f t="shared" si="5"/>
        <v>129</v>
      </c>
    </row>
    <row r="211" spans="1:24" x14ac:dyDescent="0.25">
      <c r="A211" s="63">
        <v>22</v>
      </c>
      <c r="B211" s="3" t="s">
        <v>463</v>
      </c>
      <c r="C211" s="3" t="s">
        <v>231</v>
      </c>
      <c r="D211" s="6">
        <v>2006</v>
      </c>
      <c r="E211" s="5"/>
      <c r="F211" s="60"/>
      <c r="G211" s="60">
        <f>VLOOKUP(B211,[3]ИТОГ!$B$67:$C$89,2,FALSE)</f>
        <v>9</v>
      </c>
      <c r="H211" s="60">
        <f>VLOOKUP(B211,[4]Sheet1!$B$43:$I$65,8,FALSE)</f>
        <v>9</v>
      </c>
      <c r="I211" s="60"/>
      <c r="J211" s="60"/>
      <c r="K211" s="60"/>
      <c r="L211" s="60">
        <f>VLOOKUP(B211,[8]Финал!$B$38:$G$48,6,FALSE)</f>
        <v>21</v>
      </c>
      <c r="M211" s="60">
        <f>VLOOKUP(B211,[9]Лист1!$B$38:$H$52,7,FALSE)</f>
        <v>16</v>
      </c>
      <c r="N211" s="60">
        <f>VLOOKUP(B211,[10]Лист1!$B$41:$G$52,6,FALSE)</f>
        <v>20</v>
      </c>
      <c r="O211" s="60">
        <v>21</v>
      </c>
      <c r="P211" s="60">
        <f>VLOOKUP(B211,[11]Лист2!$B$43:$J$54,9,FALSE)</f>
        <v>19</v>
      </c>
      <c r="Q211" s="47"/>
      <c r="R211" s="18"/>
      <c r="S211" s="18"/>
      <c r="T211" s="18"/>
      <c r="U211" s="18"/>
      <c r="V211" s="18">
        <f>VLOOKUP(B211,'[17]6 КМ'!$D$71:$I$100,6,FALSE)</f>
        <v>9</v>
      </c>
      <c r="W211" s="18"/>
      <c r="X211" s="60">
        <f t="shared" si="5"/>
        <v>124</v>
      </c>
    </row>
    <row r="212" spans="1:24" x14ac:dyDescent="0.25">
      <c r="A212" s="63">
        <v>23</v>
      </c>
      <c r="B212" s="3" t="s">
        <v>854</v>
      </c>
      <c r="C212" s="3" t="s">
        <v>136</v>
      </c>
      <c r="D212" s="4">
        <v>2005</v>
      </c>
      <c r="E212" s="5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48"/>
      <c r="R212" s="18">
        <v>26</v>
      </c>
      <c r="S212" s="18">
        <f>VLOOKUP(B212,[14]Лист1!$B$63:$I$84,8,FALSE)</f>
        <v>21</v>
      </c>
      <c r="T212" s="18">
        <f>VLOOKUP(B212,[15]Лист1!$B$55:$J$67,9,FALSE)</f>
        <v>23</v>
      </c>
      <c r="U212" s="18">
        <f>VLOOKUP(B212,[16]Лист1!$B$35:$H$50,7,FALSE)</f>
        <v>24</v>
      </c>
      <c r="V212" s="18">
        <f>VLOOKUP(B212,'[17]6 КМ'!$D$71:$I$100,6,FALSE)</f>
        <v>18</v>
      </c>
      <c r="W212" s="18"/>
      <c r="X212" s="60">
        <f t="shared" si="5"/>
        <v>112</v>
      </c>
    </row>
    <row r="213" spans="1:24" x14ac:dyDescent="0.25">
      <c r="A213" s="63">
        <v>24</v>
      </c>
      <c r="B213" s="3" t="s">
        <v>145</v>
      </c>
      <c r="C213" s="3" t="s">
        <v>269</v>
      </c>
      <c r="D213" s="4">
        <v>2005</v>
      </c>
      <c r="E213" s="5">
        <f>VLOOKUP(B213,[1]Лист1!$B$68:$C$97,2,FALSE)</f>
        <v>8</v>
      </c>
      <c r="F213" s="60">
        <f>VLOOKUP(B213,[2]Лист1!$B$31:$I$53,8,FALSE)</f>
        <v>22</v>
      </c>
      <c r="G213" s="60"/>
      <c r="H213" s="60"/>
      <c r="I213" s="60">
        <f>VLOOKUP(B213,[5]Лист1!$B$46:$G$70,6,FALSE)</f>
        <v>19</v>
      </c>
      <c r="J213" s="60">
        <f>VLOOKUP(B213,[6]Лист1!$B$47:$G$72,6,FALSE)</f>
        <v>27</v>
      </c>
      <c r="K213" s="60"/>
      <c r="L213" s="60"/>
      <c r="M213" s="60">
        <f>VLOOKUP(B213,[9]Лист1!$B$38:$H$52,7,FALSE)</f>
        <v>31</v>
      </c>
      <c r="N213" s="60"/>
      <c r="O213" s="60"/>
      <c r="P213" s="60"/>
      <c r="Q213" s="47"/>
      <c r="R213" s="18"/>
      <c r="S213" s="18"/>
      <c r="T213" s="18"/>
      <c r="U213" s="18"/>
      <c r="V213" s="18"/>
      <c r="W213" s="18"/>
      <c r="X213" s="60">
        <f t="shared" si="5"/>
        <v>107</v>
      </c>
    </row>
    <row r="214" spans="1:24" x14ac:dyDescent="0.25">
      <c r="A214" s="63">
        <v>25</v>
      </c>
      <c r="B214" s="3" t="s">
        <v>459</v>
      </c>
      <c r="C214" s="3" t="s">
        <v>6</v>
      </c>
      <c r="D214" s="6">
        <v>2005</v>
      </c>
      <c r="E214" s="5"/>
      <c r="F214" s="60"/>
      <c r="G214" s="60">
        <f>VLOOKUP(B214,[3]ИТОГ!$B$67:$C$89,2,FALSE)</f>
        <v>16</v>
      </c>
      <c r="H214" s="60">
        <f>VLOOKUP(B214,[4]Sheet1!$B$43:$I$65,8,FALSE)</f>
        <v>21</v>
      </c>
      <c r="I214" s="60">
        <f>VLOOKUP(B214,[5]Лист1!$B$46:$G$70,6,FALSE)</f>
        <v>15</v>
      </c>
      <c r="J214" s="60"/>
      <c r="K214" s="60">
        <f>VLOOKUP(B214,[7]Лист1!$B$30:$H$49,7,FALSE)</f>
        <v>13</v>
      </c>
      <c r="L214" s="60"/>
      <c r="M214" s="60"/>
      <c r="N214" s="60"/>
      <c r="O214" s="60"/>
      <c r="P214" s="60"/>
      <c r="Q214" s="47"/>
      <c r="R214" s="18"/>
      <c r="S214" s="18"/>
      <c r="T214" s="18"/>
      <c r="U214" s="18"/>
      <c r="V214" s="18">
        <f>VLOOKUP(B214,'[17]6 КМ'!$D$71:$I$100,6,FALSE)</f>
        <v>20</v>
      </c>
      <c r="W214" s="18"/>
      <c r="X214" s="60">
        <f t="shared" si="5"/>
        <v>85</v>
      </c>
    </row>
    <row r="215" spans="1:24" x14ac:dyDescent="0.25">
      <c r="A215" s="63">
        <v>26</v>
      </c>
      <c r="B215" s="45" t="s">
        <v>797</v>
      </c>
      <c r="C215" s="45" t="s">
        <v>795</v>
      </c>
      <c r="D215" s="46">
        <v>2006</v>
      </c>
      <c r="E215" s="5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>
        <v>31</v>
      </c>
      <c r="Q215" s="47"/>
      <c r="R215" s="18"/>
      <c r="S215" s="18"/>
      <c r="T215" s="18">
        <f>VLOOKUP(B215,[15]Лист1!$B$55:$J$67,9,FALSE)</f>
        <v>29</v>
      </c>
      <c r="U215" s="18"/>
      <c r="V215" s="18">
        <f>VLOOKUP(B215,'[17]6 КМ'!$D$71:$I$100,6,FALSE)</f>
        <v>23</v>
      </c>
      <c r="W215" s="18"/>
      <c r="X215" s="60">
        <f t="shared" si="5"/>
        <v>83</v>
      </c>
    </row>
    <row r="216" spans="1:24" x14ac:dyDescent="0.25">
      <c r="A216" s="63">
        <v>27</v>
      </c>
      <c r="B216" s="3" t="s">
        <v>462</v>
      </c>
      <c r="C216" s="3" t="s">
        <v>262</v>
      </c>
      <c r="D216" s="6">
        <v>2006</v>
      </c>
      <c r="E216" s="5"/>
      <c r="F216" s="60"/>
      <c r="G216" s="60">
        <f>VLOOKUP(B216,[3]ИТОГ!$B$67:$C$89,2,FALSE)</f>
        <v>11</v>
      </c>
      <c r="H216" s="60"/>
      <c r="I216" s="60">
        <f>VLOOKUP(B216,[5]Лист1!$B$46:$G$70,6,FALSE)</f>
        <v>9</v>
      </c>
      <c r="J216" s="60"/>
      <c r="K216" s="60"/>
      <c r="L216" s="60">
        <f>VLOOKUP(B216,[8]Финал!$B$38:$G$48,6,FALSE)</f>
        <v>22</v>
      </c>
      <c r="M216" s="60">
        <f>VLOOKUP(B216,[9]Лист1!$B$38:$H$52,7,FALSE)</f>
        <v>20</v>
      </c>
      <c r="N216" s="60"/>
      <c r="O216" s="60"/>
      <c r="P216" s="60"/>
      <c r="Q216" s="47"/>
      <c r="R216" s="18"/>
      <c r="S216" s="18">
        <f>VLOOKUP(B216,[14]Лист1!$B$63:$I$84,8,FALSE)</f>
        <v>13</v>
      </c>
      <c r="T216" s="18"/>
      <c r="U216" s="18"/>
      <c r="V216" s="18"/>
      <c r="W216" s="18"/>
      <c r="X216" s="60">
        <f t="shared" si="5"/>
        <v>75</v>
      </c>
    </row>
    <row r="217" spans="1:24" x14ac:dyDescent="0.25">
      <c r="A217" s="63">
        <v>28</v>
      </c>
      <c r="B217" s="3" t="s">
        <v>217</v>
      </c>
      <c r="C217" s="3" t="s">
        <v>269</v>
      </c>
      <c r="D217" s="4">
        <v>2006</v>
      </c>
      <c r="E217" s="5">
        <f>VLOOKUP(B217,[1]Лист1!$B$68:$C$97,2,FALSE)</f>
        <v>9</v>
      </c>
      <c r="F217" s="60">
        <f>VLOOKUP(B217,[2]Лист1!$B$31:$I$53,8,FALSE)</f>
        <v>15</v>
      </c>
      <c r="G217" s="60"/>
      <c r="H217" s="60"/>
      <c r="I217" s="60">
        <f>VLOOKUP(B217,[5]Лист1!$B$46:$G$70,6,FALSE)</f>
        <v>14</v>
      </c>
      <c r="J217" s="60">
        <f>VLOOKUP(B217,[6]Лист1!$B$47:$G$72,6,FALSE)</f>
        <v>12</v>
      </c>
      <c r="K217" s="60"/>
      <c r="L217" s="60"/>
      <c r="M217" s="60">
        <f>VLOOKUP(B217,[9]Лист1!$B$38:$H$52,7,FALSE)</f>
        <v>24</v>
      </c>
      <c r="N217" s="60"/>
      <c r="O217" s="60"/>
      <c r="P217" s="60"/>
      <c r="Q217" s="47"/>
      <c r="R217" s="18"/>
      <c r="S217" s="18"/>
      <c r="T217" s="18"/>
      <c r="U217" s="18"/>
      <c r="V217" s="18"/>
      <c r="W217" s="18"/>
      <c r="X217" s="60">
        <f t="shared" si="5"/>
        <v>74</v>
      </c>
    </row>
    <row r="218" spans="1:24" x14ac:dyDescent="0.25">
      <c r="A218" s="63">
        <v>29</v>
      </c>
      <c r="B218" s="3" t="s">
        <v>778</v>
      </c>
      <c r="C218" s="3" t="s">
        <v>6</v>
      </c>
      <c r="D218" s="4">
        <v>2005</v>
      </c>
      <c r="E218" s="5"/>
      <c r="F218" s="60"/>
      <c r="G218" s="60"/>
      <c r="H218" s="60"/>
      <c r="I218" s="60"/>
      <c r="J218" s="60"/>
      <c r="K218" s="60"/>
      <c r="L218" s="60"/>
      <c r="M218" s="60"/>
      <c r="N218" s="60">
        <v>23</v>
      </c>
      <c r="O218" s="60">
        <v>27</v>
      </c>
      <c r="P218" s="60"/>
      <c r="Q218" s="47"/>
      <c r="R218" s="18"/>
      <c r="S218" s="18"/>
      <c r="T218" s="18"/>
      <c r="U218" s="18"/>
      <c r="V218" s="18">
        <f>VLOOKUP(B218,'[17]6 КМ'!$D$71:$I$100,6,FALSE)</f>
        <v>17</v>
      </c>
      <c r="W218" s="18"/>
      <c r="X218" s="60">
        <f t="shared" si="5"/>
        <v>67</v>
      </c>
    </row>
    <row r="219" spans="1:24" x14ac:dyDescent="0.25">
      <c r="A219" s="63">
        <v>30</v>
      </c>
      <c r="B219" s="3" t="s">
        <v>268</v>
      </c>
      <c r="C219" s="3" t="s">
        <v>269</v>
      </c>
      <c r="D219" s="4">
        <v>2005</v>
      </c>
      <c r="E219" s="5">
        <f>VLOOKUP(B219,[1]Лист1!$B$68:$C$97,2,FALSE)</f>
        <v>13</v>
      </c>
      <c r="F219" s="60">
        <f>VLOOKUP(B219,[2]Лист1!$B$31:$I$53,8,FALSE)</f>
        <v>14</v>
      </c>
      <c r="G219" s="60"/>
      <c r="H219" s="60"/>
      <c r="I219" s="60">
        <f>VLOOKUP(B219,[5]Лист1!$B$46:$G$70,6,FALSE)</f>
        <v>17</v>
      </c>
      <c r="J219" s="60">
        <v>21</v>
      </c>
      <c r="K219" s="60"/>
      <c r="L219" s="60"/>
      <c r="M219" s="60"/>
      <c r="N219" s="60"/>
      <c r="O219" s="60"/>
      <c r="P219" s="60"/>
      <c r="Q219" s="47"/>
      <c r="R219" s="18"/>
      <c r="S219" s="18"/>
      <c r="T219" s="18"/>
      <c r="U219" s="18"/>
      <c r="V219" s="18"/>
      <c r="W219" s="18"/>
      <c r="X219" s="60">
        <f t="shared" si="5"/>
        <v>65</v>
      </c>
    </row>
    <row r="220" spans="1:24" x14ac:dyDescent="0.25">
      <c r="A220" s="63">
        <v>31</v>
      </c>
      <c r="B220" s="1" t="s">
        <v>518</v>
      </c>
      <c r="C220" s="1" t="s">
        <v>519</v>
      </c>
      <c r="D220" s="6">
        <v>2006</v>
      </c>
      <c r="E220" s="5"/>
      <c r="F220" s="60"/>
      <c r="G220" s="60"/>
      <c r="H220" s="60">
        <f>VLOOKUP(B220,[4]Sheet1!$B$43:$I$65,8,FALSE)</f>
        <v>8</v>
      </c>
      <c r="I220" s="60"/>
      <c r="J220" s="60"/>
      <c r="K220" s="60"/>
      <c r="L220" s="60">
        <f>VLOOKUP(B220,[8]Финал!$B$38:$G$48,6,FALSE)</f>
        <v>20</v>
      </c>
      <c r="M220" s="60">
        <f>VLOOKUP(B220,[9]Лист1!$B$38:$H$52,7,FALSE)</f>
        <v>17</v>
      </c>
      <c r="N220" s="60">
        <f>VLOOKUP(B220,[10]Лист1!$B$41:$G$52,6,FALSE)</f>
        <v>19</v>
      </c>
      <c r="O220" s="60"/>
      <c r="P220" s="60"/>
      <c r="Q220" s="47"/>
      <c r="R220" s="18"/>
      <c r="S220" s="18"/>
      <c r="T220" s="18"/>
      <c r="U220" s="18"/>
      <c r="V220" s="18"/>
      <c r="W220" s="18"/>
      <c r="X220" s="60">
        <f t="shared" si="5"/>
        <v>64</v>
      </c>
    </row>
    <row r="221" spans="1:24" x14ac:dyDescent="0.25">
      <c r="A221" s="63">
        <v>32</v>
      </c>
      <c r="B221" s="3" t="s">
        <v>855</v>
      </c>
      <c r="C221" s="3" t="s">
        <v>136</v>
      </c>
      <c r="D221" s="4">
        <v>2006</v>
      </c>
      <c r="E221" s="5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48"/>
      <c r="R221" s="18">
        <v>25</v>
      </c>
      <c r="S221" s="18">
        <f>VLOOKUP(B221,[14]Лист1!$B$63:$I$84,8,FALSE)</f>
        <v>17</v>
      </c>
      <c r="T221" s="18">
        <f>VLOOKUP(B221,[15]Лист1!$B$55:$J$67,9,FALSE)</f>
        <v>19</v>
      </c>
      <c r="U221" s="18"/>
      <c r="V221" s="18"/>
      <c r="W221" s="18"/>
      <c r="X221" s="60">
        <f t="shared" si="5"/>
        <v>61</v>
      </c>
    </row>
    <row r="222" spans="1:24" x14ac:dyDescent="0.25">
      <c r="A222" s="63">
        <v>33</v>
      </c>
      <c r="B222" s="45" t="s">
        <v>808</v>
      </c>
      <c r="C222" s="45" t="s">
        <v>6</v>
      </c>
      <c r="D222" s="46">
        <v>2005</v>
      </c>
      <c r="E222" s="5"/>
      <c r="F222" s="60"/>
      <c r="G222" s="60"/>
      <c r="H222" s="60"/>
      <c r="I222" s="60"/>
      <c r="J222" s="60"/>
      <c r="K222" s="60"/>
      <c r="L222" s="60"/>
      <c r="M222" s="60"/>
      <c r="N222" s="60"/>
      <c r="O222" s="60">
        <v>25</v>
      </c>
      <c r="P222" s="60"/>
      <c r="Q222" s="47"/>
      <c r="R222" s="18"/>
      <c r="S222" s="18"/>
      <c r="T222" s="18"/>
      <c r="U222" s="18"/>
      <c r="V222" s="18">
        <f>VLOOKUP(B222,'[17]6 КМ'!$D$71:$I$100,6,FALSE)</f>
        <v>29</v>
      </c>
      <c r="W222" s="18"/>
      <c r="X222" s="60">
        <f t="shared" si="5"/>
        <v>54</v>
      </c>
    </row>
    <row r="223" spans="1:24" x14ac:dyDescent="0.25">
      <c r="A223" s="63">
        <v>34</v>
      </c>
      <c r="B223" s="45" t="s">
        <v>798</v>
      </c>
      <c r="C223" s="45" t="s">
        <v>795</v>
      </c>
      <c r="D223" s="46">
        <v>2006</v>
      </c>
      <c r="E223" s="5"/>
      <c r="F223" s="60"/>
      <c r="G223" s="60"/>
      <c r="H223" s="60"/>
      <c r="I223" s="60"/>
      <c r="J223" s="60"/>
      <c r="K223" s="60"/>
      <c r="L223" s="60"/>
      <c r="M223" s="60"/>
      <c r="N223" s="60"/>
      <c r="O223" s="60"/>
      <c r="P223" s="60">
        <v>27</v>
      </c>
      <c r="Q223" s="47"/>
      <c r="R223" s="18"/>
      <c r="S223" s="18"/>
      <c r="T223" s="18">
        <f>VLOOKUP(B223,[15]Лист1!$B$55:$J$67,9,FALSE)</f>
        <v>24</v>
      </c>
      <c r="U223" s="18"/>
      <c r="V223" s="18"/>
      <c r="W223" s="18"/>
      <c r="X223" s="60">
        <f t="shared" si="5"/>
        <v>51</v>
      </c>
    </row>
    <row r="224" spans="1:24" x14ac:dyDescent="0.25">
      <c r="A224" s="63">
        <v>35</v>
      </c>
      <c r="B224" s="3" t="s">
        <v>460</v>
      </c>
      <c r="C224" s="3" t="s">
        <v>233</v>
      </c>
      <c r="D224" s="6">
        <v>2005</v>
      </c>
      <c r="E224" s="5"/>
      <c r="F224" s="60"/>
      <c r="G224" s="60">
        <f>VLOOKUP(B224,[3]ИТОГ!$B$67:$C$89,2,FALSE)</f>
        <v>13</v>
      </c>
      <c r="H224" s="60">
        <f>VLOOKUP(B224,[4]Sheet1!$B$43:$I$65,8,FALSE)</f>
        <v>17</v>
      </c>
      <c r="I224" s="60"/>
      <c r="J224" s="60">
        <f>VLOOKUP(B224,[6]Лист1!$B$47:$G$72,6,FALSE)</f>
        <v>15</v>
      </c>
      <c r="K224" s="60"/>
      <c r="L224" s="60"/>
      <c r="M224" s="60"/>
      <c r="N224" s="60"/>
      <c r="O224" s="60"/>
      <c r="P224" s="60"/>
      <c r="Q224" s="47"/>
      <c r="R224" s="18"/>
      <c r="S224" s="18"/>
      <c r="T224" s="18"/>
      <c r="U224" s="18"/>
      <c r="V224" s="18"/>
      <c r="W224" s="18"/>
      <c r="X224" s="60">
        <f t="shared" si="5"/>
        <v>45</v>
      </c>
    </row>
    <row r="225" spans="1:24" x14ac:dyDescent="0.25">
      <c r="A225" s="63">
        <v>36</v>
      </c>
      <c r="B225" s="3" t="s">
        <v>178</v>
      </c>
      <c r="C225" s="3" t="s">
        <v>270</v>
      </c>
      <c r="D225" s="4">
        <v>2006</v>
      </c>
      <c r="E225" s="5">
        <f>VLOOKUP(B225,[1]Лист1!$B$68:$C$97,2,FALSE)</f>
        <v>10</v>
      </c>
      <c r="F225" s="60"/>
      <c r="G225" s="60">
        <f>VLOOKUP(B225,[3]ИТОГ!$B$67:$C$89,2,FALSE)</f>
        <v>17</v>
      </c>
      <c r="H225" s="60">
        <f>VLOOKUP(B225,[4]Sheet1!$B$43:$I$65,8,FALSE)</f>
        <v>18</v>
      </c>
      <c r="I225" s="60"/>
      <c r="J225" s="60"/>
      <c r="K225" s="60"/>
      <c r="L225" s="60"/>
      <c r="M225" s="60"/>
      <c r="N225" s="60"/>
      <c r="O225" s="60"/>
      <c r="P225" s="60"/>
      <c r="Q225" s="47"/>
      <c r="R225" s="18"/>
      <c r="S225" s="18"/>
      <c r="T225" s="18"/>
      <c r="U225" s="18"/>
      <c r="V225" s="18"/>
      <c r="W225" s="18"/>
      <c r="X225" s="60">
        <f t="shared" si="5"/>
        <v>45</v>
      </c>
    </row>
    <row r="226" spans="1:24" x14ac:dyDescent="0.25">
      <c r="A226" s="63">
        <v>37</v>
      </c>
      <c r="B226" s="3" t="s">
        <v>124</v>
      </c>
      <c r="C226" s="3" t="s">
        <v>213</v>
      </c>
      <c r="D226" s="4">
        <v>2006</v>
      </c>
      <c r="E226" s="5">
        <f>VLOOKUP(B226,[1]Лист1!$B$68:$C$97,2,FALSE)</f>
        <v>18</v>
      </c>
      <c r="F226" s="60">
        <f>VLOOKUP(B226,[2]Лист1!$B$31:$I$53,8,FALSE)</f>
        <v>16</v>
      </c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47"/>
      <c r="R226" s="18"/>
      <c r="S226" s="18"/>
      <c r="T226" s="18"/>
      <c r="U226" s="18"/>
      <c r="V226" s="18"/>
      <c r="W226" s="18"/>
      <c r="X226" s="60">
        <f t="shared" si="5"/>
        <v>34</v>
      </c>
    </row>
    <row r="227" spans="1:24" x14ac:dyDescent="0.25">
      <c r="A227" s="63">
        <v>38</v>
      </c>
      <c r="B227" s="3" t="s">
        <v>273</v>
      </c>
      <c r="C227" s="3" t="s">
        <v>274</v>
      </c>
      <c r="D227" s="4">
        <v>2005</v>
      </c>
      <c r="E227" s="5">
        <f>VLOOKUP(B227,[1]Лист1!$B$68:$C$97,2,FALSE)</f>
        <v>4</v>
      </c>
      <c r="F227" s="60">
        <f>VLOOKUP(B227,[2]Лист1!$B$31:$I$53,8,FALSE)</f>
        <v>8</v>
      </c>
      <c r="G227" s="60"/>
      <c r="H227" s="60"/>
      <c r="I227" s="60">
        <f>VLOOKUP(B227,[5]Лист1!$B$46:$G$70,6,FALSE)</f>
        <v>7</v>
      </c>
      <c r="J227" s="60">
        <f>VLOOKUP(B227,[6]Лист1!$B$47:$G$72,6,FALSE)</f>
        <v>13</v>
      </c>
      <c r="K227" s="60"/>
      <c r="L227" s="60"/>
      <c r="M227" s="60"/>
      <c r="N227" s="60"/>
      <c r="O227" s="60"/>
      <c r="P227" s="60"/>
      <c r="Q227" s="47"/>
      <c r="R227" s="18"/>
      <c r="S227" s="18"/>
      <c r="T227" s="18"/>
      <c r="U227" s="18"/>
      <c r="V227" s="18"/>
      <c r="W227" s="18"/>
      <c r="X227" s="60">
        <f t="shared" si="5"/>
        <v>32</v>
      </c>
    </row>
    <row r="228" spans="1:24" x14ac:dyDescent="0.25">
      <c r="A228" s="63">
        <v>39</v>
      </c>
      <c r="B228" s="3" t="s">
        <v>461</v>
      </c>
      <c r="C228" s="3" t="s">
        <v>447</v>
      </c>
      <c r="D228" s="6">
        <v>2005</v>
      </c>
      <c r="E228" s="5"/>
      <c r="F228" s="60"/>
      <c r="G228" s="60">
        <f>VLOOKUP(B228,[3]ИТОГ!$B$67:$C$89,2,FALSE)</f>
        <v>12</v>
      </c>
      <c r="H228" s="60"/>
      <c r="I228" s="60"/>
      <c r="J228" s="60"/>
      <c r="K228" s="60"/>
      <c r="L228" s="60"/>
      <c r="M228" s="60">
        <f>VLOOKUP(B228,[9]Лист1!$B$38:$H$52,7,FALSE)</f>
        <v>19</v>
      </c>
      <c r="N228" s="60"/>
      <c r="O228" s="60"/>
      <c r="P228" s="60"/>
      <c r="Q228" s="47"/>
      <c r="R228" s="18"/>
      <c r="S228" s="18"/>
      <c r="T228" s="18"/>
      <c r="U228" s="18"/>
      <c r="V228" s="18"/>
      <c r="W228" s="18"/>
      <c r="X228" s="60">
        <f t="shared" si="5"/>
        <v>31</v>
      </c>
    </row>
    <row r="229" spans="1:24" x14ac:dyDescent="0.25">
      <c r="A229" s="63">
        <v>40</v>
      </c>
      <c r="B229" s="3" t="s">
        <v>914</v>
      </c>
      <c r="C229" s="3" t="s">
        <v>887</v>
      </c>
      <c r="D229" s="4">
        <v>2006</v>
      </c>
      <c r="E229" s="5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48"/>
      <c r="R229" s="18"/>
      <c r="S229" s="18">
        <v>27</v>
      </c>
      <c r="T229" s="18"/>
      <c r="U229" s="18"/>
      <c r="V229" s="18"/>
      <c r="W229" s="18"/>
      <c r="X229" s="60">
        <f t="shared" si="5"/>
        <v>27</v>
      </c>
    </row>
    <row r="230" spans="1:24" x14ac:dyDescent="0.25">
      <c r="A230" s="63">
        <v>41</v>
      </c>
      <c r="B230" s="3" t="s">
        <v>915</v>
      </c>
      <c r="C230" s="3" t="s">
        <v>887</v>
      </c>
      <c r="D230" s="4">
        <v>2005</v>
      </c>
      <c r="E230" s="5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48"/>
      <c r="R230" s="18"/>
      <c r="S230" s="18">
        <v>26</v>
      </c>
      <c r="T230" s="18"/>
      <c r="U230" s="18"/>
      <c r="V230" s="18"/>
      <c r="W230" s="18"/>
      <c r="X230" s="60">
        <f t="shared" si="5"/>
        <v>26</v>
      </c>
    </row>
    <row r="231" spans="1:24" x14ac:dyDescent="0.25">
      <c r="A231" s="63">
        <v>42</v>
      </c>
      <c r="B231" s="3" t="s">
        <v>1037</v>
      </c>
      <c r="C231" s="3" t="s">
        <v>1038</v>
      </c>
      <c r="D231" s="4">
        <v>2005</v>
      </c>
      <c r="E231" s="5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48"/>
      <c r="R231" s="18"/>
      <c r="S231" s="18"/>
      <c r="T231" s="18"/>
      <c r="U231" s="18">
        <v>23</v>
      </c>
      <c r="V231" s="18"/>
      <c r="W231" s="18"/>
      <c r="X231" s="60">
        <f t="shared" si="5"/>
        <v>23</v>
      </c>
    </row>
    <row r="232" spans="1:24" x14ac:dyDescent="0.25">
      <c r="A232" s="63">
        <v>43</v>
      </c>
      <c r="B232" s="3" t="s">
        <v>1039</v>
      </c>
      <c r="C232" s="3" t="s">
        <v>1038</v>
      </c>
      <c r="D232" s="4">
        <v>2005</v>
      </c>
      <c r="E232" s="5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48"/>
      <c r="R232" s="18"/>
      <c r="S232" s="18"/>
      <c r="T232" s="18"/>
      <c r="U232" s="18">
        <v>22</v>
      </c>
      <c r="V232" s="18"/>
      <c r="W232" s="18"/>
      <c r="X232" s="60">
        <f t="shared" ref="X232:X263" si="6">SUM(E232:W232)</f>
        <v>22</v>
      </c>
    </row>
    <row r="233" spans="1:24" x14ac:dyDescent="0.25">
      <c r="A233" s="63">
        <v>43</v>
      </c>
      <c r="B233" s="1" t="s">
        <v>587</v>
      </c>
      <c r="C233" s="1" t="s">
        <v>588</v>
      </c>
      <c r="D233" s="4">
        <v>2005</v>
      </c>
      <c r="E233" s="5"/>
      <c r="F233" s="60"/>
      <c r="G233" s="60"/>
      <c r="H233" s="60"/>
      <c r="I233" s="60"/>
      <c r="J233" s="60">
        <v>22</v>
      </c>
      <c r="K233" s="60"/>
      <c r="L233" s="60"/>
      <c r="M233" s="60"/>
      <c r="N233" s="60"/>
      <c r="O233" s="60"/>
      <c r="P233" s="60"/>
      <c r="Q233" s="47"/>
      <c r="R233" s="18"/>
      <c r="S233" s="18"/>
      <c r="T233" s="18"/>
      <c r="U233" s="18"/>
      <c r="V233" s="18"/>
      <c r="W233" s="18"/>
      <c r="X233" s="60">
        <f t="shared" si="6"/>
        <v>22</v>
      </c>
    </row>
    <row r="234" spans="1:24" x14ac:dyDescent="0.25">
      <c r="A234" s="63">
        <v>45</v>
      </c>
      <c r="B234" s="3" t="s">
        <v>146</v>
      </c>
      <c r="C234" s="3" t="s">
        <v>264</v>
      </c>
      <c r="D234" s="4">
        <v>2005</v>
      </c>
      <c r="E234" s="5">
        <f>VLOOKUP(B234,[1]Лист1!$B$68:$C$97,2,FALSE)</f>
        <v>21</v>
      </c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47"/>
      <c r="R234" s="18"/>
      <c r="S234" s="18"/>
      <c r="T234" s="18"/>
      <c r="U234" s="18"/>
      <c r="V234" s="18"/>
      <c r="W234" s="18"/>
      <c r="X234" s="60">
        <f t="shared" si="6"/>
        <v>21</v>
      </c>
    </row>
    <row r="235" spans="1:24" x14ac:dyDescent="0.25">
      <c r="A235" s="63">
        <v>46</v>
      </c>
      <c r="B235" s="45" t="s">
        <v>799</v>
      </c>
      <c r="C235" s="45" t="s">
        <v>795</v>
      </c>
      <c r="D235" s="46">
        <v>2005</v>
      </c>
      <c r="E235" s="5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>
        <v>20</v>
      </c>
      <c r="Q235" s="47"/>
      <c r="R235" s="18"/>
      <c r="S235" s="18"/>
      <c r="T235" s="18"/>
      <c r="U235" s="18"/>
      <c r="V235" s="18"/>
      <c r="W235" s="18"/>
      <c r="X235" s="60">
        <f t="shared" si="6"/>
        <v>20</v>
      </c>
    </row>
    <row r="236" spans="1:24" x14ac:dyDescent="0.25">
      <c r="A236" s="63">
        <v>47</v>
      </c>
      <c r="B236" s="1" t="s">
        <v>589</v>
      </c>
      <c r="C236" s="1" t="s">
        <v>590</v>
      </c>
      <c r="D236" s="4">
        <v>2006</v>
      </c>
      <c r="E236" s="5"/>
      <c r="F236" s="60"/>
      <c r="G236" s="60"/>
      <c r="H236" s="60"/>
      <c r="I236" s="60"/>
      <c r="J236" s="60">
        <v>9</v>
      </c>
      <c r="K236" s="60"/>
      <c r="L236" s="60"/>
      <c r="M236" s="60"/>
      <c r="N236" s="60"/>
      <c r="O236" s="60"/>
      <c r="P236" s="60"/>
      <c r="Q236" s="47"/>
      <c r="R236" s="18"/>
      <c r="S236" s="18"/>
      <c r="T236" s="18"/>
      <c r="U236" s="18"/>
      <c r="V236" s="18">
        <f>VLOOKUP(B236,'[17]6 КМ'!$D$71:$I$100,6,FALSE)</f>
        <v>10</v>
      </c>
      <c r="W236" s="18"/>
      <c r="X236" s="60">
        <f t="shared" si="6"/>
        <v>19</v>
      </c>
    </row>
    <row r="237" spans="1:24" x14ac:dyDescent="0.25">
      <c r="A237" s="63">
        <v>47</v>
      </c>
      <c r="B237" s="45" t="s">
        <v>1040</v>
      </c>
      <c r="C237" s="45" t="s">
        <v>1041</v>
      </c>
      <c r="D237" s="4">
        <v>2006</v>
      </c>
      <c r="E237" s="5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48"/>
      <c r="R237" s="18"/>
      <c r="S237" s="18"/>
      <c r="T237" s="18"/>
      <c r="U237" s="18">
        <v>19</v>
      </c>
      <c r="V237" s="18"/>
      <c r="W237" s="18"/>
      <c r="X237" s="60">
        <f t="shared" si="6"/>
        <v>19</v>
      </c>
    </row>
    <row r="238" spans="1:24" x14ac:dyDescent="0.25">
      <c r="A238" s="63">
        <v>49</v>
      </c>
      <c r="B238" s="45" t="s">
        <v>1042</v>
      </c>
      <c r="C238" s="45" t="s">
        <v>1038</v>
      </c>
      <c r="D238" s="4">
        <v>2005</v>
      </c>
      <c r="E238" s="5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48"/>
      <c r="R238" s="18"/>
      <c r="S238" s="18"/>
      <c r="T238" s="18"/>
      <c r="U238" s="18">
        <v>18</v>
      </c>
      <c r="V238" s="18"/>
      <c r="W238" s="18"/>
      <c r="X238" s="60">
        <f t="shared" si="6"/>
        <v>18</v>
      </c>
    </row>
    <row r="239" spans="1:24" x14ac:dyDescent="0.25">
      <c r="A239" s="63">
        <v>50</v>
      </c>
      <c r="B239" s="3" t="s">
        <v>916</v>
      </c>
      <c r="C239" s="3" t="s">
        <v>917</v>
      </c>
      <c r="D239" s="4">
        <v>2005</v>
      </c>
      <c r="E239" s="5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48"/>
      <c r="R239" s="18"/>
      <c r="S239" s="18">
        <v>16</v>
      </c>
      <c r="T239" s="18"/>
      <c r="U239" s="18"/>
      <c r="V239" s="18"/>
      <c r="W239" s="18"/>
      <c r="X239" s="60">
        <f t="shared" si="6"/>
        <v>16</v>
      </c>
    </row>
    <row r="240" spans="1:24" x14ac:dyDescent="0.25">
      <c r="A240" s="63">
        <v>50</v>
      </c>
      <c r="B240" s="45" t="s">
        <v>1043</v>
      </c>
      <c r="C240" s="45" t="s">
        <v>782</v>
      </c>
      <c r="D240" s="4">
        <v>2005</v>
      </c>
      <c r="E240" s="5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48"/>
      <c r="R240" s="18"/>
      <c r="S240" s="18"/>
      <c r="T240" s="18"/>
      <c r="U240" s="18">
        <v>16</v>
      </c>
      <c r="V240" s="18"/>
      <c r="W240" s="18"/>
      <c r="X240" s="60">
        <f t="shared" si="6"/>
        <v>16</v>
      </c>
    </row>
    <row r="241" spans="1:24" x14ac:dyDescent="0.25">
      <c r="A241" s="63">
        <v>52</v>
      </c>
      <c r="B241" s="3" t="s">
        <v>1166</v>
      </c>
      <c r="C241" s="3" t="s">
        <v>6</v>
      </c>
      <c r="D241" s="4">
        <v>2005</v>
      </c>
      <c r="E241" s="5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48"/>
      <c r="R241" s="18"/>
      <c r="S241" s="18"/>
      <c r="T241" s="18"/>
      <c r="U241" s="18"/>
      <c r="V241" s="18">
        <v>15</v>
      </c>
      <c r="W241" s="18"/>
      <c r="X241" s="60">
        <f t="shared" si="6"/>
        <v>15</v>
      </c>
    </row>
    <row r="242" spans="1:24" x14ac:dyDescent="0.25">
      <c r="A242" s="63">
        <v>52</v>
      </c>
      <c r="B242" s="3" t="s">
        <v>918</v>
      </c>
      <c r="C242" s="3" t="s">
        <v>919</v>
      </c>
      <c r="D242" s="4">
        <v>2005</v>
      </c>
      <c r="E242" s="5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48"/>
      <c r="R242" s="18"/>
      <c r="S242" s="18">
        <v>15</v>
      </c>
      <c r="T242" s="18"/>
      <c r="U242" s="18"/>
      <c r="V242" s="18"/>
      <c r="W242" s="18"/>
      <c r="X242" s="60">
        <f t="shared" si="6"/>
        <v>15</v>
      </c>
    </row>
    <row r="243" spans="1:24" x14ac:dyDescent="0.25">
      <c r="A243" s="63">
        <v>52</v>
      </c>
      <c r="B243" s="1" t="s">
        <v>515</v>
      </c>
      <c r="C243" s="1" t="s">
        <v>508</v>
      </c>
      <c r="D243" s="6">
        <v>2006</v>
      </c>
      <c r="E243" s="5"/>
      <c r="F243" s="60"/>
      <c r="G243" s="60"/>
      <c r="H243" s="60">
        <f>VLOOKUP(B243,[4]Sheet1!$B$43:$I$65,8,FALSE)</f>
        <v>15</v>
      </c>
      <c r="I243" s="60"/>
      <c r="J243" s="60"/>
      <c r="K243" s="60"/>
      <c r="L243" s="60"/>
      <c r="M243" s="60"/>
      <c r="N243" s="60"/>
      <c r="O243" s="60"/>
      <c r="P243" s="60"/>
      <c r="Q243" s="47"/>
      <c r="R243" s="18"/>
      <c r="S243" s="18"/>
      <c r="T243" s="18"/>
      <c r="U243" s="18"/>
      <c r="V243" s="18"/>
      <c r="W243" s="18"/>
      <c r="X243" s="60">
        <f t="shared" si="6"/>
        <v>15</v>
      </c>
    </row>
    <row r="244" spans="1:24" x14ac:dyDescent="0.25">
      <c r="A244" s="63">
        <v>52</v>
      </c>
      <c r="B244" s="45" t="s">
        <v>1044</v>
      </c>
      <c r="C244" s="45" t="s">
        <v>1038</v>
      </c>
      <c r="D244" s="4">
        <v>2005</v>
      </c>
      <c r="E244" s="5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48"/>
      <c r="R244" s="18"/>
      <c r="S244" s="18"/>
      <c r="T244" s="18"/>
      <c r="U244" s="18">
        <v>15</v>
      </c>
      <c r="V244" s="18"/>
      <c r="W244" s="18"/>
      <c r="X244" s="60">
        <f t="shared" si="6"/>
        <v>15</v>
      </c>
    </row>
    <row r="245" spans="1:24" x14ac:dyDescent="0.25">
      <c r="A245" s="63">
        <v>56</v>
      </c>
      <c r="B245" s="3" t="s">
        <v>148</v>
      </c>
      <c r="C245" s="3" t="s">
        <v>264</v>
      </c>
      <c r="D245" s="4">
        <v>2005</v>
      </c>
      <c r="E245" s="5">
        <f>VLOOKUP(B245,[1]Лист1!$B$68:$C$97,2,FALSE)</f>
        <v>14</v>
      </c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47"/>
      <c r="R245" s="18"/>
      <c r="S245" s="18"/>
      <c r="T245" s="18"/>
      <c r="U245" s="18"/>
      <c r="V245" s="18"/>
      <c r="W245" s="18"/>
      <c r="X245" s="60">
        <f t="shared" si="6"/>
        <v>14</v>
      </c>
    </row>
    <row r="246" spans="1:24" x14ac:dyDescent="0.25">
      <c r="A246" s="63">
        <v>56</v>
      </c>
      <c r="B246" s="1" t="s">
        <v>591</v>
      </c>
      <c r="C246" s="1" t="s">
        <v>35</v>
      </c>
      <c r="D246" s="4">
        <v>2006</v>
      </c>
      <c r="E246" s="5"/>
      <c r="F246" s="60"/>
      <c r="G246" s="60"/>
      <c r="H246" s="60"/>
      <c r="I246" s="60"/>
      <c r="J246" s="60">
        <v>8</v>
      </c>
      <c r="K246" s="60"/>
      <c r="L246" s="60"/>
      <c r="M246" s="60"/>
      <c r="N246" s="60"/>
      <c r="O246" s="60"/>
      <c r="P246" s="60"/>
      <c r="Q246" s="47"/>
      <c r="R246" s="18"/>
      <c r="S246" s="18"/>
      <c r="T246" s="18"/>
      <c r="U246" s="18"/>
      <c r="V246" s="18">
        <f>VLOOKUP(B246,'[17]6 КМ'!$D$71:$I$100,6,FALSE)</f>
        <v>6</v>
      </c>
      <c r="W246" s="18"/>
      <c r="X246" s="60">
        <f t="shared" si="6"/>
        <v>14</v>
      </c>
    </row>
    <row r="247" spans="1:24" x14ac:dyDescent="0.25">
      <c r="A247" s="63">
        <v>58</v>
      </c>
      <c r="B247" s="3" t="s">
        <v>149</v>
      </c>
      <c r="C247" s="3" t="s">
        <v>35</v>
      </c>
      <c r="D247" s="4">
        <v>2005</v>
      </c>
      <c r="E247" s="5">
        <f>VLOOKUP(B247,[1]Лист1!$B$68:$C$97,2,FALSE)</f>
        <v>5</v>
      </c>
      <c r="F247" s="60"/>
      <c r="G247" s="60"/>
      <c r="H247" s="60"/>
      <c r="I247" s="60">
        <f>VLOOKUP(B247,[5]Лист1!$B$46:$G$70,6,FALSE)</f>
        <v>8</v>
      </c>
      <c r="J247" s="60"/>
      <c r="K247" s="60"/>
      <c r="L247" s="60"/>
      <c r="M247" s="60"/>
      <c r="N247" s="60"/>
      <c r="O247" s="60"/>
      <c r="P247" s="60"/>
      <c r="Q247" s="47"/>
      <c r="R247" s="18"/>
      <c r="S247" s="18"/>
      <c r="T247" s="18"/>
      <c r="U247" s="18"/>
      <c r="V247" s="18"/>
      <c r="W247" s="18"/>
      <c r="X247" s="60">
        <f t="shared" si="6"/>
        <v>13</v>
      </c>
    </row>
    <row r="248" spans="1:24" x14ac:dyDescent="0.25">
      <c r="A248" s="63">
        <v>59</v>
      </c>
      <c r="B248" s="3" t="s">
        <v>925</v>
      </c>
      <c r="C248" s="3" t="s">
        <v>136</v>
      </c>
      <c r="D248" s="4">
        <v>2006</v>
      </c>
      <c r="E248" s="5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48"/>
      <c r="R248" s="18"/>
      <c r="S248" s="18">
        <v>9</v>
      </c>
      <c r="T248" s="18"/>
      <c r="U248" s="18"/>
      <c r="V248" s="18">
        <f>VLOOKUP(B248,'[17]6 КМ'!$D$71:$I$100,6,FALSE)</f>
        <v>3</v>
      </c>
      <c r="W248" s="18"/>
      <c r="X248" s="60">
        <f t="shared" si="6"/>
        <v>12</v>
      </c>
    </row>
    <row r="249" spans="1:24" x14ac:dyDescent="0.25">
      <c r="A249" s="63">
        <v>59</v>
      </c>
      <c r="B249" s="1" t="s">
        <v>516</v>
      </c>
      <c r="C249" s="1" t="s">
        <v>508</v>
      </c>
      <c r="D249" s="6">
        <v>2006</v>
      </c>
      <c r="E249" s="5"/>
      <c r="F249" s="60"/>
      <c r="G249" s="60"/>
      <c r="H249" s="60">
        <f>VLOOKUP(B249,[4]Sheet1!$B$43:$I$65,8,FALSE)</f>
        <v>12</v>
      </c>
      <c r="I249" s="60"/>
      <c r="J249" s="60"/>
      <c r="K249" s="60"/>
      <c r="L249" s="60"/>
      <c r="M249" s="60"/>
      <c r="N249" s="60"/>
      <c r="O249" s="60"/>
      <c r="P249" s="60"/>
      <c r="Q249" s="47"/>
      <c r="R249" s="18"/>
      <c r="S249" s="18"/>
      <c r="T249" s="18"/>
      <c r="U249" s="18"/>
      <c r="V249" s="18"/>
      <c r="W249" s="18"/>
      <c r="X249" s="60">
        <f t="shared" si="6"/>
        <v>12</v>
      </c>
    </row>
    <row r="250" spans="1:24" x14ac:dyDescent="0.25">
      <c r="A250" s="63">
        <v>59</v>
      </c>
      <c r="B250" s="3" t="s">
        <v>920</v>
      </c>
      <c r="C250" s="3" t="s">
        <v>882</v>
      </c>
      <c r="D250" s="4">
        <v>2006</v>
      </c>
      <c r="E250" s="5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48"/>
      <c r="R250" s="18"/>
      <c r="S250" s="18">
        <v>12</v>
      </c>
      <c r="T250" s="18"/>
      <c r="U250" s="18"/>
      <c r="V250" s="18"/>
      <c r="W250" s="18"/>
      <c r="X250" s="60">
        <f t="shared" si="6"/>
        <v>12</v>
      </c>
    </row>
    <row r="251" spans="1:24" x14ac:dyDescent="0.25">
      <c r="A251" s="63">
        <v>62</v>
      </c>
      <c r="B251" s="3" t="s">
        <v>1167</v>
      </c>
      <c r="C251" s="3" t="s">
        <v>6</v>
      </c>
      <c r="D251" s="4">
        <v>2005</v>
      </c>
      <c r="E251" s="5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48"/>
      <c r="R251" s="18"/>
      <c r="S251" s="18"/>
      <c r="T251" s="18"/>
      <c r="U251" s="18"/>
      <c r="V251" s="18">
        <v>11</v>
      </c>
      <c r="W251" s="18"/>
      <c r="X251" s="60">
        <f t="shared" si="6"/>
        <v>11</v>
      </c>
    </row>
    <row r="252" spans="1:24" x14ac:dyDescent="0.25">
      <c r="A252" s="63">
        <v>62</v>
      </c>
      <c r="B252" s="1" t="s">
        <v>592</v>
      </c>
      <c r="C252" s="1" t="s">
        <v>593</v>
      </c>
      <c r="D252" s="4">
        <v>2006</v>
      </c>
      <c r="E252" s="5"/>
      <c r="F252" s="60"/>
      <c r="G252" s="60"/>
      <c r="H252" s="60"/>
      <c r="I252" s="60"/>
      <c r="J252" s="60">
        <v>7</v>
      </c>
      <c r="K252" s="60"/>
      <c r="L252" s="60"/>
      <c r="M252" s="60"/>
      <c r="N252" s="60"/>
      <c r="O252" s="60"/>
      <c r="P252" s="60"/>
      <c r="Q252" s="47"/>
      <c r="R252" s="18"/>
      <c r="S252" s="18"/>
      <c r="T252" s="18"/>
      <c r="U252" s="18"/>
      <c r="V252" s="18">
        <f>VLOOKUP(B252,'[17]6 КМ'!$D$71:$I$100,6,FALSE)</f>
        <v>4</v>
      </c>
      <c r="W252" s="18"/>
      <c r="X252" s="60">
        <f t="shared" si="6"/>
        <v>11</v>
      </c>
    </row>
    <row r="253" spans="1:24" x14ac:dyDescent="0.25">
      <c r="A253" s="63">
        <v>62</v>
      </c>
      <c r="B253" s="3" t="s">
        <v>921</v>
      </c>
      <c r="C253" s="3" t="s">
        <v>922</v>
      </c>
      <c r="D253" s="4">
        <v>2005</v>
      </c>
      <c r="E253" s="5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48"/>
      <c r="R253" s="18"/>
      <c r="S253" s="18">
        <v>11</v>
      </c>
      <c r="T253" s="18"/>
      <c r="U253" s="18"/>
      <c r="V253" s="18"/>
      <c r="W253" s="18"/>
      <c r="X253" s="60">
        <f t="shared" si="6"/>
        <v>11</v>
      </c>
    </row>
    <row r="254" spans="1:24" x14ac:dyDescent="0.25">
      <c r="A254" s="63">
        <v>62</v>
      </c>
      <c r="B254" s="1" t="s">
        <v>696</v>
      </c>
      <c r="C254" s="1" t="s">
        <v>694</v>
      </c>
      <c r="D254" s="4">
        <v>2005</v>
      </c>
      <c r="E254" s="5"/>
      <c r="F254" s="60"/>
      <c r="G254" s="60"/>
      <c r="H254" s="60"/>
      <c r="I254" s="60"/>
      <c r="J254" s="60"/>
      <c r="K254" s="60">
        <v>11</v>
      </c>
      <c r="L254" s="60"/>
      <c r="M254" s="60"/>
      <c r="N254" s="60"/>
      <c r="O254" s="60"/>
      <c r="P254" s="60"/>
      <c r="Q254" s="47"/>
      <c r="R254" s="18"/>
      <c r="S254" s="18"/>
      <c r="T254" s="18"/>
      <c r="U254" s="18"/>
      <c r="V254" s="18"/>
      <c r="W254" s="18"/>
      <c r="X254" s="60">
        <f t="shared" si="6"/>
        <v>11</v>
      </c>
    </row>
    <row r="255" spans="1:24" x14ac:dyDescent="0.25">
      <c r="A255" s="63">
        <v>66</v>
      </c>
      <c r="B255" s="1" t="s">
        <v>517</v>
      </c>
      <c r="C255" s="1" t="s">
        <v>6</v>
      </c>
      <c r="D255" s="6">
        <v>2005</v>
      </c>
      <c r="E255" s="5"/>
      <c r="F255" s="60"/>
      <c r="G255" s="60"/>
      <c r="H255" s="60">
        <f>VLOOKUP(B255,[4]Sheet1!$B$43:$I$65,8,FALSE)</f>
        <v>10</v>
      </c>
      <c r="I255" s="60"/>
      <c r="J255" s="60"/>
      <c r="K255" s="60"/>
      <c r="L255" s="60"/>
      <c r="M255" s="60"/>
      <c r="N255" s="60"/>
      <c r="O255" s="60"/>
      <c r="P255" s="60"/>
      <c r="Q255" s="47"/>
      <c r="R255" s="18"/>
      <c r="S255" s="18"/>
      <c r="T255" s="18"/>
      <c r="U255" s="18"/>
      <c r="V255" s="18"/>
      <c r="W255" s="18"/>
      <c r="X255" s="60">
        <f t="shared" si="6"/>
        <v>10</v>
      </c>
    </row>
    <row r="256" spans="1:24" x14ac:dyDescent="0.25">
      <c r="A256" s="63">
        <v>66</v>
      </c>
      <c r="B256" s="3" t="s">
        <v>923</v>
      </c>
      <c r="C256" s="3" t="s">
        <v>924</v>
      </c>
      <c r="D256" s="4">
        <v>2005</v>
      </c>
      <c r="E256" s="5"/>
      <c r="F256" s="60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48"/>
      <c r="R256" s="18"/>
      <c r="S256" s="18">
        <v>10</v>
      </c>
      <c r="T256" s="18"/>
      <c r="U256" s="18"/>
      <c r="V256" s="18"/>
      <c r="W256" s="18"/>
      <c r="X256" s="60">
        <f t="shared" si="6"/>
        <v>10</v>
      </c>
    </row>
    <row r="257" spans="1:24" x14ac:dyDescent="0.25">
      <c r="A257" s="63">
        <v>68</v>
      </c>
      <c r="B257" s="3" t="s">
        <v>1168</v>
      </c>
      <c r="C257" s="3" t="s">
        <v>731</v>
      </c>
      <c r="D257" s="4">
        <v>2005</v>
      </c>
      <c r="E257" s="5"/>
      <c r="F257" s="60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48"/>
      <c r="R257" s="18"/>
      <c r="S257" s="18"/>
      <c r="T257" s="18"/>
      <c r="U257" s="18"/>
      <c r="V257" s="18">
        <v>8</v>
      </c>
      <c r="W257" s="18"/>
      <c r="X257" s="60">
        <f t="shared" si="6"/>
        <v>8</v>
      </c>
    </row>
    <row r="258" spans="1:24" x14ac:dyDescent="0.25">
      <c r="A258" s="63">
        <v>68</v>
      </c>
      <c r="B258" s="3" t="s">
        <v>464</v>
      </c>
      <c r="C258" s="3" t="s">
        <v>262</v>
      </c>
      <c r="D258" s="6">
        <v>2006</v>
      </c>
      <c r="E258" s="5"/>
      <c r="F258" s="60"/>
      <c r="G258" s="60">
        <f>VLOOKUP(B258,[3]ИТОГ!$B$67:$C$89,2,FALSE)</f>
        <v>8</v>
      </c>
      <c r="H258" s="60"/>
      <c r="I258" s="60"/>
      <c r="J258" s="60"/>
      <c r="K258" s="60"/>
      <c r="L258" s="60"/>
      <c r="M258" s="60"/>
      <c r="N258" s="60"/>
      <c r="O258" s="60"/>
      <c r="P258" s="60"/>
      <c r="Q258" s="47"/>
      <c r="R258" s="18"/>
      <c r="S258" s="18"/>
      <c r="T258" s="18"/>
      <c r="U258" s="18"/>
      <c r="V258" s="18"/>
      <c r="W258" s="18"/>
      <c r="X258" s="60">
        <f t="shared" si="6"/>
        <v>8</v>
      </c>
    </row>
    <row r="259" spans="1:24" x14ac:dyDescent="0.25">
      <c r="A259" s="63">
        <v>70</v>
      </c>
      <c r="B259" s="3" t="s">
        <v>1169</v>
      </c>
      <c r="C259" s="3" t="s">
        <v>1170</v>
      </c>
      <c r="D259" s="4">
        <v>2005</v>
      </c>
      <c r="E259" s="5"/>
      <c r="F259" s="60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48"/>
      <c r="R259" s="18"/>
      <c r="S259" s="18"/>
      <c r="T259" s="18"/>
      <c r="U259" s="18"/>
      <c r="V259" s="18">
        <v>7</v>
      </c>
      <c r="W259" s="18"/>
      <c r="X259" s="60">
        <f t="shared" si="6"/>
        <v>7</v>
      </c>
    </row>
    <row r="260" spans="1:24" x14ac:dyDescent="0.25">
      <c r="A260" s="63">
        <v>71</v>
      </c>
      <c r="B260" s="1" t="s">
        <v>594</v>
      </c>
      <c r="C260" s="1" t="s">
        <v>595</v>
      </c>
      <c r="D260" s="4">
        <v>2006</v>
      </c>
      <c r="E260" s="5"/>
      <c r="F260" s="60"/>
      <c r="G260" s="60"/>
      <c r="H260" s="60"/>
      <c r="I260" s="60"/>
      <c r="J260" s="60">
        <v>6</v>
      </c>
      <c r="K260" s="60"/>
      <c r="L260" s="60"/>
      <c r="M260" s="60"/>
      <c r="N260" s="60"/>
      <c r="O260" s="60"/>
      <c r="P260" s="60"/>
      <c r="Q260" s="47"/>
      <c r="R260" s="18"/>
      <c r="S260" s="18"/>
      <c r="T260" s="18"/>
      <c r="U260" s="18"/>
      <c r="V260" s="18"/>
      <c r="W260" s="18"/>
      <c r="X260" s="60">
        <f t="shared" si="6"/>
        <v>6</v>
      </c>
    </row>
    <row r="261" spans="1:24" x14ac:dyDescent="0.25">
      <c r="A261" s="63">
        <v>71</v>
      </c>
      <c r="B261" s="3" t="s">
        <v>272</v>
      </c>
      <c r="C261" s="3" t="s">
        <v>269</v>
      </c>
      <c r="D261" s="4">
        <v>2005</v>
      </c>
      <c r="E261" s="5">
        <f>VLOOKUP(B261,[1]Лист1!$B$68:$C$97,2,FALSE)</f>
        <v>6</v>
      </c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47"/>
      <c r="R261" s="18"/>
      <c r="S261" s="18"/>
      <c r="T261" s="18"/>
      <c r="U261" s="18"/>
      <c r="V261" s="18"/>
      <c r="W261" s="18"/>
      <c r="X261" s="60">
        <f t="shared" si="6"/>
        <v>6</v>
      </c>
    </row>
    <row r="262" spans="1:24" x14ac:dyDescent="0.25">
      <c r="A262" s="63">
        <v>73</v>
      </c>
      <c r="B262" s="3" t="s">
        <v>1171</v>
      </c>
      <c r="C262" s="3" t="s">
        <v>6</v>
      </c>
      <c r="D262" s="4">
        <v>2005</v>
      </c>
      <c r="E262" s="5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48"/>
      <c r="R262" s="18"/>
      <c r="S262" s="18"/>
      <c r="T262" s="18"/>
      <c r="U262" s="18"/>
      <c r="V262" s="18">
        <v>5</v>
      </c>
      <c r="W262" s="18"/>
      <c r="X262" s="60">
        <f t="shared" si="6"/>
        <v>5</v>
      </c>
    </row>
    <row r="263" spans="1:24" x14ac:dyDescent="0.25">
      <c r="A263" s="63">
        <v>73</v>
      </c>
      <c r="B263" s="1" t="s">
        <v>596</v>
      </c>
      <c r="C263" s="1" t="s">
        <v>597</v>
      </c>
      <c r="D263" s="4">
        <v>2006</v>
      </c>
      <c r="E263" s="5"/>
      <c r="F263" s="60"/>
      <c r="G263" s="60"/>
      <c r="H263" s="60"/>
      <c r="I263" s="60"/>
      <c r="J263" s="60">
        <v>5</v>
      </c>
      <c r="K263" s="60"/>
      <c r="L263" s="60"/>
      <c r="M263" s="60"/>
      <c r="N263" s="60"/>
      <c r="O263" s="60"/>
      <c r="P263" s="60"/>
      <c r="Q263" s="47"/>
      <c r="R263" s="18"/>
      <c r="S263" s="18"/>
      <c r="T263" s="18"/>
      <c r="U263" s="18"/>
      <c r="V263" s="18"/>
      <c r="W263" s="18"/>
      <c r="X263" s="60">
        <f t="shared" si="6"/>
        <v>5</v>
      </c>
    </row>
    <row r="264" spans="1:24" x14ac:dyDescent="0.25">
      <c r="A264" s="63">
        <v>75</v>
      </c>
      <c r="B264" s="3" t="s">
        <v>276</v>
      </c>
      <c r="C264" s="3" t="s">
        <v>214</v>
      </c>
      <c r="D264" s="4">
        <v>2006</v>
      </c>
      <c r="E264" s="5">
        <f>VLOOKUP(B264,[1]Лист1!$B$68:$C$97,2,FALSE)</f>
        <v>2</v>
      </c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47"/>
      <c r="R264" s="18"/>
      <c r="S264" s="18"/>
      <c r="T264" s="18"/>
      <c r="U264" s="18"/>
      <c r="V264" s="18"/>
      <c r="W264" s="18"/>
      <c r="X264" s="60">
        <f t="shared" ref="X264:X267" si="7">SUM(E264:W264)</f>
        <v>2</v>
      </c>
    </row>
    <row r="265" spans="1:24" x14ac:dyDescent="0.25">
      <c r="A265" s="63">
        <v>75</v>
      </c>
      <c r="B265" s="3" t="s">
        <v>1172</v>
      </c>
      <c r="C265" s="3" t="s">
        <v>1142</v>
      </c>
      <c r="D265" s="4">
        <v>2006</v>
      </c>
      <c r="E265" s="5"/>
      <c r="F265" s="60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48"/>
      <c r="R265" s="18"/>
      <c r="S265" s="18"/>
      <c r="T265" s="18"/>
      <c r="U265" s="18"/>
      <c r="V265" s="18">
        <v>2</v>
      </c>
      <c r="W265" s="18"/>
      <c r="X265" s="60">
        <f t="shared" si="7"/>
        <v>2</v>
      </c>
    </row>
    <row r="266" spans="1:24" x14ac:dyDescent="0.25">
      <c r="A266" s="63">
        <v>77</v>
      </c>
      <c r="B266" s="3" t="s">
        <v>1173</v>
      </c>
      <c r="C266" s="3" t="s">
        <v>1142</v>
      </c>
      <c r="D266" s="4">
        <v>2006</v>
      </c>
      <c r="E266" s="5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48"/>
      <c r="R266" s="18"/>
      <c r="S266" s="18"/>
      <c r="T266" s="18"/>
      <c r="U266" s="18"/>
      <c r="V266" s="18">
        <v>1</v>
      </c>
      <c r="W266" s="18"/>
      <c r="X266" s="60">
        <f t="shared" si="7"/>
        <v>1</v>
      </c>
    </row>
    <row r="267" spans="1:24" x14ac:dyDescent="0.25">
      <c r="A267" s="63">
        <v>77</v>
      </c>
      <c r="B267" s="17" t="s">
        <v>277</v>
      </c>
      <c r="C267" s="17" t="s">
        <v>214</v>
      </c>
      <c r="D267" s="2">
        <v>2006</v>
      </c>
      <c r="E267" s="60">
        <f>VLOOKUP(B267,[1]Лист1!$B$68:$C$97,2,FALSE)</f>
        <v>1</v>
      </c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18"/>
      <c r="S267" s="18"/>
      <c r="T267" s="18"/>
      <c r="U267" s="18"/>
      <c r="V267" s="18"/>
      <c r="W267" s="18"/>
      <c r="X267" s="60">
        <f t="shared" si="7"/>
        <v>1</v>
      </c>
    </row>
    <row r="268" spans="1:24" s="15" customFormat="1" ht="23.25" customHeight="1" x14ac:dyDescent="0.25">
      <c r="A268" s="89" t="s">
        <v>76</v>
      </c>
      <c r="B268" s="90"/>
      <c r="C268" s="90"/>
      <c r="D268" s="90"/>
      <c r="E268" s="90"/>
      <c r="F268" s="90"/>
      <c r="G268" s="90"/>
      <c r="H268" s="90"/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90"/>
    </row>
    <row r="269" spans="1:24" x14ac:dyDescent="0.25">
      <c r="A269" s="2">
        <v>1</v>
      </c>
      <c r="B269" s="3" t="s">
        <v>93</v>
      </c>
      <c r="C269" s="3" t="s">
        <v>49</v>
      </c>
      <c r="D269" s="4">
        <v>2003</v>
      </c>
      <c r="E269" s="5">
        <f>VLOOKUP(B269,[1]Лист1!$B$148:$C$157,2,FALSE)</f>
        <v>33</v>
      </c>
      <c r="F269" s="60">
        <f>VLOOKUP(B269,[2]Лист1!$B$99:$I$110,8,FALSE)</f>
        <v>33</v>
      </c>
      <c r="G269" s="60">
        <f>VLOOKUP(B269,[3]ИТОГ!$B$140:$C$149,2,FALSE)</f>
        <v>33</v>
      </c>
      <c r="H269" s="60">
        <f>VLOOKUP(B269,[4]Sheet1!$B$114:$J$128,9,FALSE)</f>
        <v>33</v>
      </c>
      <c r="I269" s="60">
        <f>VLOOKUP(B269,[5]Лист1!$B$125:$H$142,7,FALSE)</f>
        <v>33</v>
      </c>
      <c r="J269" s="60"/>
      <c r="K269" s="60">
        <f>VLOOKUP(B269,[7]Лист1!$B$53:$H$64,7,FALSE)</f>
        <v>33</v>
      </c>
      <c r="L269" s="60">
        <f>VLOOKUP(B269,[8]Финал!$B$80:$G$92,6,FALSE)</f>
        <v>33</v>
      </c>
      <c r="M269" s="60">
        <f>VLOOKUP(B269,[9]Лист1!$B$86:$I$96,8,FALSE)</f>
        <v>33</v>
      </c>
      <c r="N269" s="60">
        <f>VLOOKUP(B269,[10]Лист1!$B$56:$G$58,6,FALSE)</f>
        <v>33</v>
      </c>
      <c r="O269" s="60">
        <v>33</v>
      </c>
      <c r="P269" s="60">
        <f>VLOOKUP(B269,[11]Лист2!$B$59:$K$64,10,FALSE)</f>
        <v>33</v>
      </c>
      <c r="Q269" s="60">
        <v>33</v>
      </c>
      <c r="R269" s="60"/>
      <c r="S269" s="60"/>
      <c r="T269" s="60">
        <f>VLOOKUP(B269,[15]Лист1!$B$112:$K$124,10,FALSE)</f>
        <v>33</v>
      </c>
      <c r="U269" s="62">
        <f>VLOOKUP(B269,[16]Лист1!$B$77:$I$91,8,FALSE)</f>
        <v>31</v>
      </c>
      <c r="V269" s="62">
        <f>VLOOKUP(B269,'[17]6 КМ'!$D$102:$I$115,6,FALSE)</f>
        <v>33</v>
      </c>
      <c r="W269" s="60"/>
      <c r="X269" s="60">
        <f>SUM(E269:W269)-V269-U269</f>
        <v>429</v>
      </c>
    </row>
    <row r="270" spans="1:24" x14ac:dyDescent="0.25">
      <c r="A270" s="2">
        <v>2</v>
      </c>
      <c r="B270" s="3" t="s">
        <v>45</v>
      </c>
      <c r="C270" s="3" t="s">
        <v>49</v>
      </c>
      <c r="D270" s="4">
        <v>2004</v>
      </c>
      <c r="E270" s="5">
        <f>VLOOKUP(B270,[1]Лист1!$B$148:$C$157,2,FALSE)</f>
        <v>31</v>
      </c>
      <c r="F270" s="60">
        <f>VLOOKUP(B270,[2]Лист1!$B$99:$I$110,8,FALSE)</f>
        <v>31</v>
      </c>
      <c r="G270" s="60">
        <f>VLOOKUP(B270,[3]ИТОГ!$B$140:$C$149,2,FALSE)</f>
        <v>31</v>
      </c>
      <c r="H270" s="60">
        <f>VLOOKUP(B270,[4]Sheet1!$B$114:$J$128,9,FALSE)</f>
        <v>31</v>
      </c>
      <c r="I270" s="60">
        <f>VLOOKUP(B270,[5]Лист1!$B$125:$H$142,7,FALSE)</f>
        <v>31</v>
      </c>
      <c r="J270" s="60"/>
      <c r="K270" s="60">
        <f>VLOOKUP(B270,[7]Лист1!$B$53:$H$64,7,FALSE)</f>
        <v>31</v>
      </c>
      <c r="L270" s="60">
        <f>VLOOKUP(B270,[8]Финал!$B$80:$G$92,6,FALSE)</f>
        <v>31</v>
      </c>
      <c r="M270" s="60">
        <f>VLOOKUP(B270,[9]Лист1!$B$86:$I$96,8,FALSE)</f>
        <v>26</v>
      </c>
      <c r="N270" s="60"/>
      <c r="O270" s="60">
        <v>31</v>
      </c>
      <c r="P270" s="60">
        <f>VLOOKUP(B270,[11]Лист2!$B$59:$K$64,10,FALSE)</f>
        <v>31</v>
      </c>
      <c r="Q270" s="60">
        <v>29</v>
      </c>
      <c r="R270" s="60"/>
      <c r="S270" s="60"/>
      <c r="T270" s="60">
        <f>VLOOKUP(B270,[15]Лист1!$B$112:$K$124,10,FALSE)</f>
        <v>31</v>
      </c>
      <c r="U270" s="60">
        <f>VLOOKUP(B270,[16]Лист1!$B$77:$I$91,8,FALSE)</f>
        <v>29</v>
      </c>
      <c r="V270" s="60"/>
      <c r="W270" s="60"/>
      <c r="X270" s="60">
        <f t="shared" ref="X270:X301" si="8">SUM(E270:W270)</f>
        <v>394</v>
      </c>
    </row>
    <row r="271" spans="1:24" x14ac:dyDescent="0.25">
      <c r="A271" s="2">
        <v>3</v>
      </c>
      <c r="B271" s="1" t="s">
        <v>699</v>
      </c>
      <c r="C271" s="1" t="s">
        <v>136</v>
      </c>
      <c r="D271" s="2">
        <v>2004</v>
      </c>
      <c r="E271" s="5"/>
      <c r="F271" s="60"/>
      <c r="G271" s="60"/>
      <c r="H271" s="60"/>
      <c r="I271" s="60"/>
      <c r="J271" s="60"/>
      <c r="K271" s="60">
        <v>26</v>
      </c>
      <c r="L271" s="60">
        <f>VLOOKUP(B271,[8]Финал!$B$80:$G$92,6,FALSE)</f>
        <v>27</v>
      </c>
      <c r="M271" s="60">
        <f>VLOOKUP(B271,[9]Лист1!$B$86:$I$96,8,FALSE)</f>
        <v>27</v>
      </c>
      <c r="N271" s="60">
        <f>VLOOKUP(B271,[10]Лист1!$B$56:$G$58,6,FALSE)</f>
        <v>31</v>
      </c>
      <c r="O271" s="60">
        <v>29</v>
      </c>
      <c r="P271" s="60">
        <f>VLOOKUP(B271,[11]Лист2!$B$59:$K$64,10,FALSE)</f>
        <v>29</v>
      </c>
      <c r="Q271" s="60">
        <v>27</v>
      </c>
      <c r="R271" s="60"/>
      <c r="S271" s="60">
        <f>VLOOKUP(B271,[14]Лист1!$B$120:$J$136,9,FALSE)</f>
        <v>29</v>
      </c>
      <c r="T271" s="60">
        <f>VLOOKUP(B271,[15]Лист1!$B$112:$K$124,10,FALSE)</f>
        <v>27</v>
      </c>
      <c r="U271" s="60">
        <f>VLOOKUP(B271,[16]Лист1!$B$77:$I$91,8,FALSE)</f>
        <v>24</v>
      </c>
      <c r="V271" s="60">
        <f>VLOOKUP(B271,'[17]6 КМ'!$D$102:$I$115,6,FALSE)</f>
        <v>31</v>
      </c>
      <c r="W271" s="60"/>
      <c r="X271" s="60">
        <f t="shared" si="8"/>
        <v>307</v>
      </c>
    </row>
    <row r="272" spans="1:24" ht="14.25" customHeight="1" x14ac:dyDescent="0.25">
      <c r="A272" s="2">
        <v>4</v>
      </c>
      <c r="B272" s="3" t="s">
        <v>115</v>
      </c>
      <c r="C272" s="3" t="s">
        <v>262</v>
      </c>
      <c r="D272" s="4">
        <v>2004</v>
      </c>
      <c r="E272" s="5">
        <f>VLOOKUP(B272,[1]Лист1!$B$148:$C$157,2,FALSE)</f>
        <v>27</v>
      </c>
      <c r="F272" s="60">
        <f>VLOOKUP(B272,[2]Лист1!$B$99:$I$110,8,FALSE)</f>
        <v>27</v>
      </c>
      <c r="G272" s="60">
        <f>VLOOKUP(B272,[3]ИТОГ!$B$140:$C$149,2,FALSE)</f>
        <v>26</v>
      </c>
      <c r="H272" s="60">
        <f>VLOOKUP(B272,[4]Sheet1!$B$114:$J$128,9,FALSE)</f>
        <v>25</v>
      </c>
      <c r="I272" s="60">
        <f>VLOOKUP(B272,[5]Лист1!$B$125:$H$142,7,FALSE)</f>
        <v>25</v>
      </c>
      <c r="J272" s="60"/>
      <c r="K272" s="60"/>
      <c r="L272" s="60">
        <f>VLOOKUP(B272,[8]Финал!$B$80:$G$92,6,FALSE)</f>
        <v>23</v>
      </c>
      <c r="M272" s="60">
        <f>VLOOKUP(B272,[9]Лист1!$B$86:$I$96,8,FALSE)</f>
        <v>31</v>
      </c>
      <c r="N272" s="60"/>
      <c r="O272" s="60"/>
      <c r="P272" s="60"/>
      <c r="Q272" s="60">
        <v>31</v>
      </c>
      <c r="R272" s="60"/>
      <c r="S272" s="60">
        <f>VLOOKUP(B272,[14]Лист1!$B$120:$J$136,9,FALSE)</f>
        <v>31</v>
      </c>
      <c r="T272" s="60">
        <f>VLOOKUP(B272,[15]Лист1!$B$112:$K$124,10,FALSE)</f>
        <v>25</v>
      </c>
      <c r="U272" s="60"/>
      <c r="V272" s="60"/>
      <c r="W272" s="60"/>
      <c r="X272" s="60">
        <f t="shared" si="8"/>
        <v>271</v>
      </c>
    </row>
    <row r="273" spans="1:24" x14ac:dyDescent="0.25">
      <c r="A273" s="2">
        <v>5</v>
      </c>
      <c r="B273" s="1" t="s">
        <v>383</v>
      </c>
      <c r="C273" s="1" t="s">
        <v>381</v>
      </c>
      <c r="D273" s="2">
        <v>2003</v>
      </c>
      <c r="E273" s="5"/>
      <c r="F273" s="60">
        <f>VLOOKUP(B273,[2]Лист1!$B$99:$I$110,8,FALSE)</f>
        <v>29</v>
      </c>
      <c r="G273" s="60"/>
      <c r="H273" s="60">
        <f>VLOOKUP(B273,[4]Sheet1!$B$114:$J$128,9,FALSE)</f>
        <v>29</v>
      </c>
      <c r="I273" s="60">
        <f>VLOOKUP(B273,[5]Лист1!$B$125:$H$142,7,FALSE)</f>
        <v>29</v>
      </c>
      <c r="J273" s="60">
        <f>VLOOKUP(B273,[6]Лист1!$B$105:$G$114,6,FALSE)</f>
        <v>33</v>
      </c>
      <c r="K273" s="60">
        <f>VLOOKUP(B273,[7]Лист1!$B$53:$H$64,7,FALSE)</f>
        <v>29</v>
      </c>
      <c r="L273" s="60"/>
      <c r="M273" s="60">
        <f>VLOOKUP(B273,[9]Лист1!$B$86:$I$96,8,FALSE)</f>
        <v>29</v>
      </c>
      <c r="N273" s="60"/>
      <c r="O273" s="60"/>
      <c r="P273" s="60"/>
      <c r="Q273" s="60"/>
      <c r="R273" s="60"/>
      <c r="S273" s="60"/>
      <c r="T273" s="60">
        <f>VLOOKUP(B273,[15]Лист1!$B$112:$K$124,10,FALSE)</f>
        <v>29</v>
      </c>
      <c r="U273" s="60"/>
      <c r="V273" s="60"/>
      <c r="W273" s="60"/>
      <c r="X273" s="60">
        <f t="shared" si="8"/>
        <v>207</v>
      </c>
    </row>
    <row r="274" spans="1:24" x14ac:dyDescent="0.25">
      <c r="A274" s="2">
        <v>6</v>
      </c>
      <c r="B274" s="1" t="s">
        <v>748</v>
      </c>
      <c r="C274" s="1" t="s">
        <v>749</v>
      </c>
      <c r="D274" s="2">
        <v>2003</v>
      </c>
      <c r="E274" s="5"/>
      <c r="F274" s="60"/>
      <c r="G274" s="60"/>
      <c r="H274" s="60"/>
      <c r="I274" s="60"/>
      <c r="J274" s="60"/>
      <c r="K274" s="60"/>
      <c r="L274" s="60">
        <v>19</v>
      </c>
      <c r="M274" s="60">
        <v>21</v>
      </c>
      <c r="N274" s="60"/>
      <c r="O274" s="60"/>
      <c r="P274" s="60"/>
      <c r="Q274" s="60">
        <v>26</v>
      </c>
      <c r="R274" s="60">
        <v>33</v>
      </c>
      <c r="S274" s="60">
        <f>VLOOKUP(B274,[14]Лист1!$B$120:$J$136,9,FALSE)</f>
        <v>25</v>
      </c>
      <c r="T274" s="60">
        <f>VLOOKUP(B274,[15]Лист1!$B$112:$K$124,10,FALSE)</f>
        <v>22</v>
      </c>
      <c r="U274" s="60">
        <f>VLOOKUP(B274,[16]Лист1!$B$77:$I$91,8,FALSE)</f>
        <v>20</v>
      </c>
      <c r="V274" s="60">
        <f>VLOOKUP(B274,'[17]6 КМ'!$D$102:$I$115,6,FALSE)</f>
        <v>22</v>
      </c>
      <c r="W274" s="60"/>
      <c r="X274" s="60">
        <f t="shared" si="8"/>
        <v>188</v>
      </c>
    </row>
    <row r="275" spans="1:24" x14ac:dyDescent="0.25">
      <c r="A275" s="2">
        <v>7</v>
      </c>
      <c r="B275" s="1" t="s">
        <v>384</v>
      </c>
      <c r="C275" s="1" t="s">
        <v>381</v>
      </c>
      <c r="D275" s="2">
        <v>2003</v>
      </c>
      <c r="E275" s="5"/>
      <c r="F275" s="60">
        <f>VLOOKUP(B275,[2]Лист1!$B$99:$I$110,8,FALSE)</f>
        <v>26</v>
      </c>
      <c r="G275" s="60"/>
      <c r="H275" s="60">
        <f>VLOOKUP(B275,[4]Sheet1!$B$114:$J$128,9,FALSE)</f>
        <v>24</v>
      </c>
      <c r="I275" s="60"/>
      <c r="J275" s="60">
        <f>VLOOKUP(B275,[6]Лист1!$B$105:$G$114,6,FALSE)</f>
        <v>27</v>
      </c>
      <c r="K275" s="60">
        <f>VLOOKUP(B275,[7]Лист1!$B$53:$H$64,7,FALSE)</f>
        <v>24</v>
      </c>
      <c r="L275" s="60">
        <f>VLOOKUP(B275,[8]Финал!$B$80:$G$92,6,FALSE)</f>
        <v>29</v>
      </c>
      <c r="M275" s="60"/>
      <c r="N275" s="60"/>
      <c r="O275" s="60"/>
      <c r="P275" s="60"/>
      <c r="Q275" s="60"/>
      <c r="R275" s="60"/>
      <c r="S275" s="60"/>
      <c r="T275" s="60">
        <f>VLOOKUP(B275,[15]Лист1!$B$112:$K$124,10,FALSE)</f>
        <v>26</v>
      </c>
      <c r="U275" s="60"/>
      <c r="V275" s="60">
        <f>VLOOKUP(B275,'[17]6 КМ'!$D$102:$I$115,6,FALSE)</f>
        <v>29</v>
      </c>
      <c r="W275" s="60"/>
      <c r="X275" s="60">
        <f t="shared" si="8"/>
        <v>185</v>
      </c>
    </row>
    <row r="276" spans="1:24" x14ac:dyDescent="0.25">
      <c r="A276" s="2">
        <v>7</v>
      </c>
      <c r="B276" s="1" t="s">
        <v>385</v>
      </c>
      <c r="C276" s="1" t="s">
        <v>381</v>
      </c>
      <c r="D276" s="2">
        <v>2003</v>
      </c>
      <c r="E276" s="5"/>
      <c r="F276" s="60">
        <f>VLOOKUP(B276,[2]Лист1!$B$99:$I$110,8,FALSE)</f>
        <v>24</v>
      </c>
      <c r="G276" s="60"/>
      <c r="H276" s="60">
        <f>VLOOKUP(B276,[4]Sheet1!$B$114:$J$128,9,FALSE)</f>
        <v>22</v>
      </c>
      <c r="I276" s="60">
        <f>VLOOKUP(B276,[5]Лист1!$B$125:$H$142,7,FALSE)</f>
        <v>21</v>
      </c>
      <c r="J276" s="60"/>
      <c r="K276" s="60">
        <f>VLOOKUP(B276,[7]Лист1!$B$53:$H$64,7,FALSE)</f>
        <v>22</v>
      </c>
      <c r="L276" s="60">
        <f>VLOOKUP(B276,[8]Финал!$B$80:$G$92,6,FALSE)</f>
        <v>24</v>
      </c>
      <c r="M276" s="60">
        <f>VLOOKUP(B276,[9]Лист1!$B$86:$I$96,8,FALSE)</f>
        <v>23</v>
      </c>
      <c r="N276" s="60"/>
      <c r="O276" s="60"/>
      <c r="P276" s="60"/>
      <c r="Q276" s="60"/>
      <c r="R276" s="60"/>
      <c r="S276" s="60"/>
      <c r="T276" s="60">
        <f>VLOOKUP(B276,[15]Лист1!$B$112:$K$124,10,FALSE)</f>
        <v>24</v>
      </c>
      <c r="U276" s="60"/>
      <c r="V276" s="60">
        <f>VLOOKUP(B276,'[17]6 КМ'!$D$102:$I$115,6,FALSE)</f>
        <v>25</v>
      </c>
      <c r="W276" s="60"/>
      <c r="X276" s="60">
        <f t="shared" si="8"/>
        <v>185</v>
      </c>
    </row>
    <row r="277" spans="1:24" x14ac:dyDescent="0.25">
      <c r="A277" s="2">
        <v>9</v>
      </c>
      <c r="B277" s="3" t="s">
        <v>157</v>
      </c>
      <c r="C277" s="3" t="s">
        <v>6</v>
      </c>
      <c r="D277" s="4">
        <v>2003</v>
      </c>
      <c r="E277" s="5">
        <f>VLOOKUP(B277,[1]Лист1!$B$148:$C$157,2,FALSE)</f>
        <v>29</v>
      </c>
      <c r="F277" s="60">
        <f>VLOOKUP(B277,[2]Лист1!$B$99:$I$110,8,FALSE)</f>
        <v>23</v>
      </c>
      <c r="G277" s="60">
        <f>VLOOKUP(B277,[3]ИТОГ!$B$140:$C$149,2,FALSE)</f>
        <v>29</v>
      </c>
      <c r="H277" s="60">
        <f>VLOOKUP(B277,[4]Sheet1!$B$114:$J$128,9,FALSE)</f>
        <v>26</v>
      </c>
      <c r="I277" s="60">
        <f>VLOOKUP(B277,[5]Лист1!$B$125:$H$142,7,FALSE)</f>
        <v>26</v>
      </c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>
        <f>VLOOKUP(B277,'[17]6 КМ'!$D$102:$I$115,6,FALSE)</f>
        <v>26</v>
      </c>
      <c r="W277" s="60"/>
      <c r="X277" s="60">
        <f t="shared" si="8"/>
        <v>159</v>
      </c>
    </row>
    <row r="278" spans="1:24" x14ac:dyDescent="0.25">
      <c r="A278" s="2">
        <v>10</v>
      </c>
      <c r="B278" s="1" t="s">
        <v>523</v>
      </c>
      <c r="C278" s="1" t="s">
        <v>524</v>
      </c>
      <c r="D278" s="2">
        <v>2003</v>
      </c>
      <c r="E278" s="5"/>
      <c r="F278" s="60"/>
      <c r="G278" s="60"/>
      <c r="H278" s="60">
        <f>VLOOKUP(B278,[4]Sheet1!$B$114:$J$128,9,FALSE)</f>
        <v>20</v>
      </c>
      <c r="I278" s="60">
        <f>VLOOKUP(B278,[5]Лист1!$B$125:$H$142,7,FALSE)</f>
        <v>18</v>
      </c>
      <c r="J278" s="60">
        <f>VLOOKUP(B278,[6]Лист1!$B$105:$G$114,6,FALSE)</f>
        <v>24</v>
      </c>
      <c r="K278" s="60">
        <f>VLOOKUP(B278,[7]Лист1!$B$53:$H$64,7,FALSE)</f>
        <v>21</v>
      </c>
      <c r="L278" s="60">
        <f>VLOOKUP(B278,[8]Финал!$B$80:$G$92,6,FALSE)</f>
        <v>22</v>
      </c>
      <c r="M278" s="60">
        <f>VLOOKUP(B278,[9]Лист1!$B$86:$I$96,8,FALSE)</f>
        <v>25</v>
      </c>
      <c r="N278" s="60"/>
      <c r="O278" s="60"/>
      <c r="P278" s="60"/>
      <c r="Q278" s="60"/>
      <c r="R278" s="60"/>
      <c r="S278" s="60"/>
      <c r="T278" s="60"/>
      <c r="U278" s="60"/>
      <c r="V278" s="60">
        <f>VLOOKUP(B278,'[17]6 КМ'!$D$102:$I$115,6,FALSE)</f>
        <v>27</v>
      </c>
      <c r="W278" s="60"/>
      <c r="X278" s="60">
        <f t="shared" si="8"/>
        <v>157</v>
      </c>
    </row>
    <row r="279" spans="1:24" x14ac:dyDescent="0.25">
      <c r="A279" s="2">
        <v>11</v>
      </c>
      <c r="B279" s="3" t="s">
        <v>29</v>
      </c>
      <c r="C279" s="3" t="s">
        <v>262</v>
      </c>
      <c r="D279" s="4">
        <v>2004</v>
      </c>
      <c r="E279" s="5">
        <f>VLOOKUP(B279,[1]Лист1!$B$148:$C$157,2,FALSE)</f>
        <v>24</v>
      </c>
      <c r="F279" s="60">
        <f>VLOOKUP(B279,[2]Лист1!$B$99:$I$110,8,FALSE)</f>
        <v>20</v>
      </c>
      <c r="G279" s="60">
        <f>VLOOKUP(B279,[3]ИТОГ!$B$140:$C$149,2,FALSE)</f>
        <v>22</v>
      </c>
      <c r="H279" s="60"/>
      <c r="I279" s="60">
        <f>VLOOKUP(B279,[5]Лист1!$B$125:$H$142,7,FALSE)</f>
        <v>14</v>
      </c>
      <c r="J279" s="60"/>
      <c r="K279" s="60"/>
      <c r="L279" s="60">
        <f>VLOOKUP(B279,[8]Финал!$B$80:$G$92,6,FALSE)</f>
        <v>18</v>
      </c>
      <c r="M279" s="60"/>
      <c r="N279" s="60"/>
      <c r="O279" s="60"/>
      <c r="P279" s="60"/>
      <c r="Q279" s="60">
        <v>23</v>
      </c>
      <c r="R279" s="60"/>
      <c r="S279" s="60">
        <f>VLOOKUP(B279,[14]Лист1!$B$120:$J$136,9,FALSE)</f>
        <v>22</v>
      </c>
      <c r="T279" s="60"/>
      <c r="U279" s="60"/>
      <c r="V279" s="60"/>
      <c r="W279" s="60"/>
      <c r="X279" s="60">
        <f t="shared" si="8"/>
        <v>143</v>
      </c>
    </row>
    <row r="280" spans="1:24" x14ac:dyDescent="0.25">
      <c r="A280" s="2">
        <v>12</v>
      </c>
      <c r="B280" s="1" t="s">
        <v>525</v>
      </c>
      <c r="C280" s="1" t="s">
        <v>524</v>
      </c>
      <c r="D280" s="2">
        <v>2003</v>
      </c>
      <c r="E280" s="5"/>
      <c r="F280" s="60"/>
      <c r="G280" s="60"/>
      <c r="H280" s="60">
        <f>VLOOKUP(B280,[4]Sheet1!$B$114:$J$128,9,FALSE)</f>
        <v>19</v>
      </c>
      <c r="I280" s="60">
        <f>VLOOKUP(B280,[5]Лист1!$B$125:$H$142,7,FALSE)</f>
        <v>17</v>
      </c>
      <c r="J280" s="60">
        <f>VLOOKUP(B280,[6]Лист1!$B$105:$G$114,6,FALSE)</f>
        <v>22</v>
      </c>
      <c r="K280" s="60">
        <f>VLOOKUP(B280,[7]Лист1!$B$53:$H$64,7,FALSE)</f>
        <v>20</v>
      </c>
      <c r="L280" s="60">
        <f>VLOOKUP(B280,[8]Финал!$B$80:$G$92,6,FALSE)</f>
        <v>20</v>
      </c>
      <c r="M280" s="60"/>
      <c r="N280" s="60"/>
      <c r="O280" s="60"/>
      <c r="P280" s="60"/>
      <c r="Q280" s="60"/>
      <c r="R280" s="60"/>
      <c r="S280" s="60"/>
      <c r="T280" s="60">
        <f>VLOOKUP(B280,[15]Лист1!$B$112:$K$124,10,FALSE)</f>
        <v>19</v>
      </c>
      <c r="U280" s="60"/>
      <c r="V280" s="60">
        <f>VLOOKUP(B280,'[17]6 КМ'!$D$102:$I$115,6,FALSE)</f>
        <v>20</v>
      </c>
      <c r="W280" s="60"/>
      <c r="X280" s="60">
        <f t="shared" si="8"/>
        <v>137</v>
      </c>
    </row>
    <row r="281" spans="1:24" x14ac:dyDescent="0.25">
      <c r="A281" s="2">
        <v>13</v>
      </c>
      <c r="B281" s="3" t="s">
        <v>465</v>
      </c>
      <c r="C281" s="3" t="s">
        <v>262</v>
      </c>
      <c r="D281" s="6">
        <v>2003</v>
      </c>
      <c r="E281" s="5"/>
      <c r="F281" s="60"/>
      <c r="G281" s="60">
        <f>VLOOKUP(B281,[3]ИТОГ!$B$140:$C$149,2,FALSE)</f>
        <v>27</v>
      </c>
      <c r="H281" s="60">
        <f>VLOOKUP(B281,[4]Sheet1!$B$114:$J$128,9,FALSE)</f>
        <v>27</v>
      </c>
      <c r="I281" s="60">
        <f>VLOOKUP(B281,[5]Лист1!$B$125:$H$142,7,FALSE)</f>
        <v>27</v>
      </c>
      <c r="J281" s="60"/>
      <c r="K281" s="60"/>
      <c r="L281" s="60">
        <f>VLOOKUP(B281,[8]Финал!$B$80:$G$92,6,FALSE)</f>
        <v>25</v>
      </c>
      <c r="M281" s="60">
        <f>VLOOKUP(B281,[9]Лист1!$B$86:$I$96,8,FALSE)</f>
        <v>24</v>
      </c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>
        <f t="shared" si="8"/>
        <v>130</v>
      </c>
    </row>
    <row r="282" spans="1:24" x14ac:dyDescent="0.25">
      <c r="A282" s="2">
        <v>14</v>
      </c>
      <c r="B282" s="1" t="s">
        <v>521</v>
      </c>
      <c r="C282" s="1" t="s">
        <v>522</v>
      </c>
      <c r="D282" s="2">
        <v>2004</v>
      </c>
      <c r="E282" s="5"/>
      <c r="F282" s="60"/>
      <c r="G282" s="60"/>
      <c r="H282" s="60">
        <f>VLOOKUP(B282,[4]Sheet1!$B$114:$J$128,9,FALSE)</f>
        <v>23</v>
      </c>
      <c r="I282" s="60">
        <f>VLOOKUP(B282,[5]Лист1!$B$125:$H$142,7,FALSE)</f>
        <v>22</v>
      </c>
      <c r="J282" s="60"/>
      <c r="K282" s="60">
        <f>VLOOKUP(B282,[7]Лист1!$B$53:$H$64,7,FALSE)</f>
        <v>25</v>
      </c>
      <c r="L282" s="60">
        <f>VLOOKUP(B282,[8]Финал!$B$80:$G$92,6,FALSE)</f>
        <v>26</v>
      </c>
      <c r="M282" s="60"/>
      <c r="N282" s="60"/>
      <c r="O282" s="60"/>
      <c r="P282" s="60"/>
      <c r="Q282" s="60"/>
      <c r="R282" s="60"/>
      <c r="S282" s="60">
        <f>VLOOKUP(B282,[14]Лист1!$B$120:$J$136,9,FALSE)</f>
        <v>33</v>
      </c>
      <c r="T282" s="60"/>
      <c r="U282" s="60"/>
      <c r="V282" s="60"/>
      <c r="W282" s="60"/>
      <c r="X282" s="60">
        <f t="shared" si="8"/>
        <v>129</v>
      </c>
    </row>
    <row r="283" spans="1:24" x14ac:dyDescent="0.25">
      <c r="A283" s="2">
        <v>15</v>
      </c>
      <c r="B283" s="3" t="s">
        <v>46</v>
      </c>
      <c r="C283" s="3" t="s">
        <v>137</v>
      </c>
      <c r="D283" s="4">
        <v>2003</v>
      </c>
      <c r="E283" s="5">
        <f>VLOOKUP(B283,[1]Лист1!$B$148:$C$157,2,FALSE)</f>
        <v>23</v>
      </c>
      <c r="F283" s="60">
        <f>VLOOKUP(B283,[2]Лист1!$B$99:$I$110,8,FALSE)</f>
        <v>25</v>
      </c>
      <c r="G283" s="60">
        <f>VLOOKUP(B283,[3]ИТОГ!$B$140:$C$149,2,FALSE)</f>
        <v>25</v>
      </c>
      <c r="H283" s="60"/>
      <c r="I283" s="60">
        <f>VLOOKUP(B283,[5]Лист1!$B$125:$H$142,7,FALSE)</f>
        <v>24</v>
      </c>
      <c r="J283" s="60">
        <f>VLOOKUP(B283,[6]Лист1!$B$105:$G$114,6,FALSE)</f>
        <v>23</v>
      </c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>
        <f t="shared" si="8"/>
        <v>120</v>
      </c>
    </row>
    <row r="284" spans="1:24" x14ac:dyDescent="0.25">
      <c r="A284" s="2">
        <v>16</v>
      </c>
      <c r="B284" s="3" t="s">
        <v>140</v>
      </c>
      <c r="C284" s="3" t="s">
        <v>137</v>
      </c>
      <c r="D284" s="4">
        <v>2004</v>
      </c>
      <c r="E284" s="5">
        <f>VLOOKUP(B284,[1]Лист1!$B$148:$C$157,2,FALSE)</f>
        <v>25</v>
      </c>
      <c r="F284" s="60">
        <f>VLOOKUP(B284,[2]Лист1!$B$99:$I$110,8,FALSE)</f>
        <v>22</v>
      </c>
      <c r="G284" s="60">
        <f>VLOOKUP(B284,[3]ИТОГ!$B$140:$C$149,2,FALSE)</f>
        <v>24</v>
      </c>
      <c r="H284" s="60"/>
      <c r="I284" s="60">
        <f>VLOOKUP(B284,[5]Лист1!$B$125:$H$142,7,FALSE)</f>
        <v>19</v>
      </c>
      <c r="J284" s="60">
        <f>VLOOKUP(B284,[6]Лист1!$B$105:$G$114,6,FALSE)</f>
        <v>26</v>
      </c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>
        <f t="shared" si="8"/>
        <v>116</v>
      </c>
    </row>
    <row r="285" spans="1:24" x14ac:dyDescent="0.25">
      <c r="A285" s="2">
        <v>17</v>
      </c>
      <c r="B285" s="3" t="s">
        <v>158</v>
      </c>
      <c r="C285" s="3" t="s">
        <v>129</v>
      </c>
      <c r="D285" s="4">
        <v>2003</v>
      </c>
      <c r="E285" s="5">
        <f>VLOOKUP(B285,[1]Лист1!$B$148:$C$157,2,FALSE)</f>
        <v>21</v>
      </c>
      <c r="F285" s="60"/>
      <c r="G285" s="60">
        <f>VLOOKUP(B285,[3]ИТОГ!$B$140:$C$149,2,FALSE)</f>
        <v>21</v>
      </c>
      <c r="H285" s="60">
        <f>VLOOKUP(B285,[4]Sheet1!$B$114:$J$128,9,FALSE)</f>
        <v>21</v>
      </c>
      <c r="I285" s="60"/>
      <c r="J285" s="60"/>
      <c r="K285" s="60"/>
      <c r="L285" s="60">
        <f>VLOOKUP(B285,[8]Финал!$B$80:$G$92,6,FALSE)</f>
        <v>21</v>
      </c>
      <c r="M285" s="60"/>
      <c r="N285" s="60">
        <f>VLOOKUP(B285,[10]Лист1!$B$56:$G$58,6,FALSE)</f>
        <v>29</v>
      </c>
      <c r="O285" s="60"/>
      <c r="P285" s="60"/>
      <c r="Q285" s="60"/>
      <c r="R285" s="60"/>
      <c r="S285" s="60"/>
      <c r="T285" s="60"/>
      <c r="U285" s="60"/>
      <c r="V285" s="60"/>
      <c r="W285" s="60"/>
      <c r="X285" s="60">
        <f t="shared" si="8"/>
        <v>113</v>
      </c>
    </row>
    <row r="286" spans="1:24" x14ac:dyDescent="0.25">
      <c r="A286" s="2">
        <v>18</v>
      </c>
      <c r="B286" s="3" t="s">
        <v>289</v>
      </c>
      <c r="C286" s="3" t="s">
        <v>233</v>
      </c>
      <c r="D286" s="4">
        <v>2004</v>
      </c>
      <c r="E286" s="5">
        <f>VLOOKUP(B286,[1]Лист1!$B$148:$C$157,2,FALSE)</f>
        <v>26</v>
      </c>
      <c r="F286" s="60">
        <f>VLOOKUP(B286,[2]Лист1!$B$99:$I$110,8,FALSE)</f>
        <v>21</v>
      </c>
      <c r="G286" s="60">
        <f>VLOOKUP(B286,[3]ИТОГ!$B$140:$C$149,2,FALSE)</f>
        <v>23</v>
      </c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  <c r="T286" s="60">
        <f>VLOOKUP(B286,[15]Лист1!$B$112:$K$124,10,FALSE)</f>
        <v>20</v>
      </c>
      <c r="U286" s="60"/>
      <c r="V286" s="60">
        <f>VLOOKUP(B286,'[17]6 КМ'!$D$102:$I$115,6,FALSE)</f>
        <v>19</v>
      </c>
      <c r="W286" s="60"/>
      <c r="X286" s="60">
        <f t="shared" si="8"/>
        <v>109</v>
      </c>
    </row>
    <row r="287" spans="1:24" x14ac:dyDescent="0.25">
      <c r="A287" s="2">
        <v>19</v>
      </c>
      <c r="B287" s="1" t="s">
        <v>386</v>
      </c>
      <c r="C287" s="1" t="s">
        <v>381</v>
      </c>
      <c r="D287" s="2">
        <v>2004</v>
      </c>
      <c r="E287" s="5"/>
      <c r="F287" s="60">
        <f>VLOOKUP(B287,[2]Лист1!$B$99:$I$110,8,FALSE)</f>
        <v>19</v>
      </c>
      <c r="G287" s="60"/>
      <c r="H287" s="60">
        <f>VLOOKUP(B287,[4]Sheet1!$B$114:$J$128,9,FALSE)</f>
        <v>17</v>
      </c>
      <c r="I287" s="60">
        <f>VLOOKUP(B287,[5]Лист1!$B$125:$H$142,7,FALSE)</f>
        <v>15</v>
      </c>
      <c r="J287" s="60"/>
      <c r="K287" s="60"/>
      <c r="L287" s="60"/>
      <c r="M287" s="60"/>
      <c r="N287" s="60"/>
      <c r="O287" s="60"/>
      <c r="P287" s="60"/>
      <c r="Q287" s="60"/>
      <c r="R287" s="60"/>
      <c r="S287" s="60"/>
      <c r="T287" s="60">
        <f>VLOOKUP(B287,[15]Лист1!$B$112:$K$124,10,FALSE)</f>
        <v>21</v>
      </c>
      <c r="U287" s="60"/>
      <c r="V287" s="60">
        <f>VLOOKUP(B287,'[17]6 КМ'!$D$102:$I$115,6,FALSE)</f>
        <v>24</v>
      </c>
      <c r="W287" s="60"/>
      <c r="X287" s="60">
        <f t="shared" si="8"/>
        <v>96</v>
      </c>
    </row>
    <row r="288" spans="1:24" x14ac:dyDescent="0.25">
      <c r="A288" s="2">
        <v>20</v>
      </c>
      <c r="B288" s="1" t="s">
        <v>535</v>
      </c>
      <c r="C288" s="1" t="s">
        <v>536</v>
      </c>
      <c r="D288" s="2">
        <v>2003</v>
      </c>
      <c r="E288" s="5"/>
      <c r="F288" s="60"/>
      <c r="G288" s="60"/>
      <c r="H288" s="60"/>
      <c r="I288" s="60">
        <f>VLOOKUP(B288,[5]Лист1!$B$125:$H$142,7,FALSE)</f>
        <v>20</v>
      </c>
      <c r="J288" s="60">
        <f>VLOOKUP(B288,[6]Лист1!$B$105:$G$114,6,FALSE)</f>
        <v>25</v>
      </c>
      <c r="K288" s="60">
        <f>VLOOKUP(B288,[7]Лист1!$B$53:$H$64,7,FALSE)</f>
        <v>23</v>
      </c>
      <c r="L288" s="60"/>
      <c r="M288" s="60"/>
      <c r="N288" s="60"/>
      <c r="O288" s="60"/>
      <c r="P288" s="60"/>
      <c r="Q288" s="60"/>
      <c r="R288" s="60"/>
      <c r="S288" s="60"/>
      <c r="T288" s="60">
        <f>VLOOKUP(B288,[15]Лист1!$B$112:$K$124,10,FALSE)</f>
        <v>23</v>
      </c>
      <c r="U288" s="60"/>
      <c r="V288" s="60"/>
      <c r="W288" s="60"/>
      <c r="X288" s="60">
        <f t="shared" si="8"/>
        <v>91</v>
      </c>
    </row>
    <row r="289" spans="1:24" x14ac:dyDescent="0.25">
      <c r="A289" s="2">
        <v>21</v>
      </c>
      <c r="B289" s="1" t="s">
        <v>697</v>
      </c>
      <c r="C289" s="1" t="s">
        <v>698</v>
      </c>
      <c r="D289" s="2">
        <v>2003</v>
      </c>
      <c r="E289" s="5"/>
      <c r="F289" s="60"/>
      <c r="G289" s="60"/>
      <c r="H289" s="60"/>
      <c r="I289" s="60"/>
      <c r="J289" s="60"/>
      <c r="K289" s="60">
        <v>27</v>
      </c>
      <c r="L289" s="60"/>
      <c r="M289" s="60"/>
      <c r="N289" s="60"/>
      <c r="O289" s="60">
        <v>27</v>
      </c>
      <c r="P289" s="60">
        <f>VLOOKUP(B289,[11]Лист2!$B$59:$K$64,10,FALSE)</f>
        <v>26</v>
      </c>
      <c r="Q289" s="60"/>
      <c r="R289" s="60"/>
      <c r="S289" s="60"/>
      <c r="T289" s="60"/>
      <c r="U289" s="60"/>
      <c r="V289" s="60"/>
      <c r="W289" s="60"/>
      <c r="X289" s="60">
        <f t="shared" si="8"/>
        <v>80</v>
      </c>
    </row>
    <row r="290" spans="1:24" x14ac:dyDescent="0.25">
      <c r="A290" s="2">
        <v>21</v>
      </c>
      <c r="B290" s="45" t="s">
        <v>800</v>
      </c>
      <c r="C290" s="45" t="s">
        <v>801</v>
      </c>
      <c r="D290" s="2">
        <v>2003</v>
      </c>
      <c r="E290" s="5"/>
      <c r="F290" s="60"/>
      <c r="G290" s="60"/>
      <c r="H290" s="60"/>
      <c r="I290" s="60"/>
      <c r="J290" s="60"/>
      <c r="K290" s="60"/>
      <c r="L290" s="60"/>
      <c r="M290" s="60"/>
      <c r="N290" s="60"/>
      <c r="O290" s="60">
        <v>26</v>
      </c>
      <c r="P290" s="60">
        <v>27</v>
      </c>
      <c r="Q290" s="60"/>
      <c r="R290" s="60"/>
      <c r="S290" s="60"/>
      <c r="T290" s="60"/>
      <c r="U290" s="60">
        <f>VLOOKUP(B290,[16]Лист1!$B$77:$I$91,8,FALSE)</f>
        <v>27</v>
      </c>
      <c r="V290" s="60"/>
      <c r="W290" s="60"/>
      <c r="X290" s="60">
        <f t="shared" si="8"/>
        <v>80</v>
      </c>
    </row>
    <row r="291" spans="1:24" x14ac:dyDescent="0.25">
      <c r="A291" s="2">
        <v>23</v>
      </c>
      <c r="B291" s="3" t="s">
        <v>290</v>
      </c>
      <c r="C291" s="3" t="s">
        <v>6</v>
      </c>
      <c r="D291" s="4">
        <v>2003</v>
      </c>
      <c r="E291" s="5">
        <f>VLOOKUP(B291,[1]Лист1!$B$148:$C$157,2,FALSE)</f>
        <v>22</v>
      </c>
      <c r="F291" s="60"/>
      <c r="G291" s="60"/>
      <c r="H291" s="60">
        <f>VLOOKUP(B291,[4]Sheet1!$B$114:$J$128,9,FALSE)</f>
        <v>16</v>
      </c>
      <c r="I291" s="60">
        <f>VLOOKUP(B291,[5]Лист1!$B$125:$H$142,7,FALSE)</f>
        <v>13</v>
      </c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>
        <f>VLOOKUP(B291,'[17]6 КМ'!$D$102:$I$115,6,FALSE)</f>
        <v>17</v>
      </c>
      <c r="W291" s="60"/>
      <c r="X291" s="60">
        <f t="shared" si="8"/>
        <v>68</v>
      </c>
    </row>
    <row r="292" spans="1:24" x14ac:dyDescent="0.25">
      <c r="A292" s="2">
        <v>23</v>
      </c>
      <c r="B292" s="1" t="s">
        <v>936</v>
      </c>
      <c r="C292" s="1" t="s">
        <v>913</v>
      </c>
      <c r="D292" s="2">
        <v>2003</v>
      </c>
      <c r="E292" s="5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>
        <v>16</v>
      </c>
      <c r="T292" s="60">
        <f>VLOOKUP(B292,[15]Лист1!$B$112:$K$124,10,FALSE)</f>
        <v>18</v>
      </c>
      <c r="U292" s="60">
        <f>VLOOKUP(B292,[16]Лист1!$B$77:$I$91,8,FALSE)</f>
        <v>16</v>
      </c>
      <c r="V292" s="60">
        <f>VLOOKUP(B292,'[17]6 КМ'!$D$102:$I$115,6,FALSE)</f>
        <v>18</v>
      </c>
      <c r="W292" s="60"/>
      <c r="X292" s="60">
        <f t="shared" si="8"/>
        <v>68</v>
      </c>
    </row>
    <row r="293" spans="1:24" x14ac:dyDescent="0.25">
      <c r="A293" s="2">
        <v>25</v>
      </c>
      <c r="B293" s="1" t="s">
        <v>603</v>
      </c>
      <c r="C293" s="1" t="s">
        <v>524</v>
      </c>
      <c r="D293" s="2">
        <v>2003</v>
      </c>
      <c r="E293" s="5"/>
      <c r="F293" s="60"/>
      <c r="G293" s="60"/>
      <c r="H293" s="60"/>
      <c r="I293" s="60"/>
      <c r="J293" s="60">
        <v>21</v>
      </c>
      <c r="K293" s="60">
        <f>VLOOKUP(B293,[7]Лист1!$B$53:$H$64,7,FALSE)</f>
        <v>19</v>
      </c>
      <c r="L293" s="60"/>
      <c r="M293" s="60">
        <f>VLOOKUP(B293,[9]Лист1!$B$86:$I$96,8,FALSE)</f>
        <v>22</v>
      </c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>
        <f t="shared" si="8"/>
        <v>62</v>
      </c>
    </row>
    <row r="294" spans="1:24" x14ac:dyDescent="0.25">
      <c r="A294" s="2">
        <v>26</v>
      </c>
      <c r="B294" s="1" t="s">
        <v>534</v>
      </c>
      <c r="C294" s="1" t="s">
        <v>394</v>
      </c>
      <c r="D294" s="2">
        <v>2003</v>
      </c>
      <c r="E294" s="5"/>
      <c r="F294" s="60"/>
      <c r="G294" s="60"/>
      <c r="H294" s="60"/>
      <c r="I294" s="60">
        <f>VLOOKUP(B294,[5]Лист1!$B$125:$H$142,7,FALSE)</f>
        <v>23</v>
      </c>
      <c r="J294" s="60">
        <f>VLOOKUP(B294,[6]Лист1!$B$105:$G$114,6,FALSE)</f>
        <v>29</v>
      </c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>
        <f t="shared" si="8"/>
        <v>52</v>
      </c>
    </row>
    <row r="295" spans="1:24" x14ac:dyDescent="0.25">
      <c r="A295" s="2">
        <v>27</v>
      </c>
      <c r="B295" s="45" t="s">
        <v>1045</v>
      </c>
      <c r="C295" s="45" t="s">
        <v>740</v>
      </c>
      <c r="D295" s="2">
        <v>2003</v>
      </c>
      <c r="E295" s="5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>
        <v>33</v>
      </c>
      <c r="V295" s="60"/>
      <c r="W295" s="60"/>
      <c r="X295" s="60">
        <f t="shared" si="8"/>
        <v>33</v>
      </c>
    </row>
    <row r="296" spans="1:24" x14ac:dyDescent="0.25">
      <c r="A296" s="2">
        <v>28</v>
      </c>
      <c r="B296" s="1" t="s">
        <v>601</v>
      </c>
      <c r="C296" s="1" t="s">
        <v>602</v>
      </c>
      <c r="D296" s="2">
        <v>2004</v>
      </c>
      <c r="E296" s="5"/>
      <c r="F296" s="60"/>
      <c r="G296" s="60"/>
      <c r="H296" s="60"/>
      <c r="I296" s="60"/>
      <c r="J296" s="60">
        <v>31</v>
      </c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>
        <f t="shared" si="8"/>
        <v>31</v>
      </c>
    </row>
    <row r="297" spans="1:24" x14ac:dyDescent="0.25">
      <c r="A297" s="2">
        <v>29</v>
      </c>
      <c r="B297" s="1" t="s">
        <v>926</v>
      </c>
      <c r="C297" s="1" t="s">
        <v>919</v>
      </c>
      <c r="D297" s="2">
        <v>2003</v>
      </c>
      <c r="E297" s="5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>
        <v>27</v>
      </c>
      <c r="T297" s="60"/>
      <c r="U297" s="60"/>
      <c r="V297" s="60"/>
      <c r="W297" s="60"/>
      <c r="X297" s="60">
        <f t="shared" si="8"/>
        <v>27</v>
      </c>
    </row>
    <row r="298" spans="1:24" x14ac:dyDescent="0.25">
      <c r="A298" s="2">
        <v>30</v>
      </c>
      <c r="B298" s="1" t="s">
        <v>927</v>
      </c>
      <c r="C298" s="1" t="s">
        <v>887</v>
      </c>
      <c r="D298" s="2">
        <v>2004</v>
      </c>
      <c r="E298" s="5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>
        <v>26</v>
      </c>
      <c r="T298" s="60"/>
      <c r="U298" s="60"/>
      <c r="V298" s="60"/>
      <c r="W298" s="60"/>
      <c r="X298" s="60">
        <f t="shared" si="8"/>
        <v>26</v>
      </c>
    </row>
    <row r="299" spans="1:24" x14ac:dyDescent="0.25">
      <c r="A299" s="2">
        <v>30</v>
      </c>
      <c r="B299" s="45" t="s">
        <v>1047</v>
      </c>
      <c r="C299" s="45" t="s">
        <v>1048</v>
      </c>
      <c r="D299" s="2">
        <v>2003</v>
      </c>
      <c r="E299" s="5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>
        <v>26</v>
      </c>
      <c r="V299" s="60"/>
      <c r="W299" s="60"/>
      <c r="X299" s="60">
        <f t="shared" si="8"/>
        <v>26</v>
      </c>
    </row>
    <row r="300" spans="1:24" x14ac:dyDescent="0.25">
      <c r="A300" s="2">
        <v>32</v>
      </c>
      <c r="B300" s="45" t="s">
        <v>802</v>
      </c>
      <c r="C300" s="45" t="s">
        <v>795</v>
      </c>
      <c r="D300" s="2">
        <v>2004</v>
      </c>
      <c r="E300" s="5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>
        <v>25</v>
      </c>
      <c r="Q300" s="60"/>
      <c r="R300" s="60"/>
      <c r="S300" s="60"/>
      <c r="T300" s="60"/>
      <c r="U300" s="60"/>
      <c r="V300" s="60"/>
      <c r="W300" s="60"/>
      <c r="X300" s="60">
        <f t="shared" si="8"/>
        <v>25</v>
      </c>
    </row>
    <row r="301" spans="1:24" x14ac:dyDescent="0.25">
      <c r="A301" s="2">
        <v>32</v>
      </c>
      <c r="B301" s="45" t="s">
        <v>1049</v>
      </c>
      <c r="C301" s="45" t="s">
        <v>1046</v>
      </c>
      <c r="D301" s="2">
        <v>2004</v>
      </c>
      <c r="E301" s="5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>
        <v>25</v>
      </c>
      <c r="V301" s="60"/>
      <c r="W301" s="60"/>
      <c r="X301" s="60">
        <f t="shared" si="8"/>
        <v>25</v>
      </c>
    </row>
    <row r="302" spans="1:24" x14ac:dyDescent="0.25">
      <c r="A302" s="2">
        <v>32</v>
      </c>
      <c r="B302" s="1" t="s">
        <v>826</v>
      </c>
      <c r="C302" s="1" t="s">
        <v>251</v>
      </c>
      <c r="D302" s="2">
        <v>2003</v>
      </c>
      <c r="E302" s="5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>
        <v>25</v>
      </c>
      <c r="R302" s="60"/>
      <c r="S302" s="60"/>
      <c r="T302" s="60"/>
      <c r="U302" s="60"/>
      <c r="V302" s="60"/>
      <c r="W302" s="60"/>
      <c r="X302" s="60">
        <f t="shared" ref="X302:X322" si="9">SUM(E302:W302)</f>
        <v>25</v>
      </c>
    </row>
    <row r="303" spans="1:24" x14ac:dyDescent="0.25">
      <c r="A303" s="2">
        <v>35</v>
      </c>
      <c r="B303" s="1" t="s">
        <v>827</v>
      </c>
      <c r="C303" s="1" t="s">
        <v>251</v>
      </c>
      <c r="D303" s="2">
        <v>2003</v>
      </c>
      <c r="E303" s="5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>
        <v>24</v>
      </c>
      <c r="R303" s="60"/>
      <c r="S303" s="60"/>
      <c r="T303" s="60"/>
      <c r="U303" s="60"/>
      <c r="V303" s="60"/>
      <c r="W303" s="60"/>
      <c r="X303" s="60">
        <f t="shared" si="9"/>
        <v>24</v>
      </c>
    </row>
    <row r="304" spans="1:24" x14ac:dyDescent="0.25">
      <c r="A304" s="2">
        <v>35</v>
      </c>
      <c r="B304" s="1" t="s">
        <v>928</v>
      </c>
      <c r="C304" s="1" t="s">
        <v>880</v>
      </c>
      <c r="D304" s="2">
        <v>2004</v>
      </c>
      <c r="E304" s="5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>
        <v>24</v>
      </c>
      <c r="T304" s="60"/>
      <c r="U304" s="60"/>
      <c r="V304" s="60"/>
      <c r="W304" s="60"/>
      <c r="X304" s="60">
        <f t="shared" si="9"/>
        <v>24</v>
      </c>
    </row>
    <row r="305" spans="1:24" x14ac:dyDescent="0.25">
      <c r="A305" s="2">
        <v>37</v>
      </c>
      <c r="B305" s="1" t="s">
        <v>1174</v>
      </c>
      <c r="C305" s="1" t="s">
        <v>1175</v>
      </c>
      <c r="D305" s="2">
        <v>2004</v>
      </c>
      <c r="E305" s="5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>
        <v>23</v>
      </c>
      <c r="W305" s="60"/>
      <c r="X305" s="60">
        <f t="shared" si="9"/>
        <v>23</v>
      </c>
    </row>
    <row r="306" spans="1:24" x14ac:dyDescent="0.25">
      <c r="A306" s="2">
        <v>37</v>
      </c>
      <c r="B306" s="45" t="s">
        <v>1050</v>
      </c>
      <c r="C306" s="45" t="s">
        <v>1041</v>
      </c>
      <c r="D306" s="2">
        <v>2003</v>
      </c>
      <c r="E306" s="5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>
        <v>23</v>
      </c>
      <c r="V306" s="60"/>
      <c r="W306" s="60"/>
      <c r="X306" s="60">
        <f t="shared" si="9"/>
        <v>23</v>
      </c>
    </row>
    <row r="307" spans="1:24" x14ac:dyDescent="0.25">
      <c r="A307" s="2">
        <v>37</v>
      </c>
      <c r="B307" s="1" t="s">
        <v>929</v>
      </c>
      <c r="C307" s="1" t="s">
        <v>919</v>
      </c>
      <c r="D307" s="2">
        <v>2003</v>
      </c>
      <c r="E307" s="5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>
        <v>23</v>
      </c>
      <c r="T307" s="60"/>
      <c r="U307" s="60"/>
      <c r="V307" s="60"/>
      <c r="W307" s="60"/>
      <c r="X307" s="60">
        <f t="shared" si="9"/>
        <v>23</v>
      </c>
    </row>
    <row r="308" spans="1:24" x14ac:dyDescent="0.25">
      <c r="A308" s="2">
        <v>40</v>
      </c>
      <c r="B308" s="45" t="s">
        <v>1051</v>
      </c>
      <c r="C308" s="45" t="s">
        <v>1046</v>
      </c>
      <c r="D308" s="2">
        <v>2003</v>
      </c>
      <c r="E308" s="5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>
        <v>22</v>
      </c>
      <c r="V308" s="60"/>
      <c r="W308" s="60"/>
      <c r="X308" s="60">
        <f t="shared" si="9"/>
        <v>22</v>
      </c>
    </row>
    <row r="309" spans="1:24" x14ac:dyDescent="0.25">
      <c r="A309" s="2">
        <v>41</v>
      </c>
      <c r="B309" s="1" t="s">
        <v>930</v>
      </c>
      <c r="C309" s="1" t="s">
        <v>169</v>
      </c>
      <c r="D309" s="2">
        <v>2004</v>
      </c>
      <c r="E309" s="5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>
        <v>21</v>
      </c>
      <c r="T309" s="60"/>
      <c r="U309" s="60"/>
      <c r="V309" s="60"/>
      <c r="W309" s="60"/>
      <c r="X309" s="60">
        <f t="shared" si="9"/>
        <v>21</v>
      </c>
    </row>
    <row r="310" spans="1:24" x14ac:dyDescent="0.25">
      <c r="A310" s="2">
        <v>41</v>
      </c>
      <c r="B310" s="45" t="s">
        <v>1052</v>
      </c>
      <c r="C310" s="45" t="s">
        <v>1046</v>
      </c>
      <c r="D310" s="2">
        <v>2003</v>
      </c>
      <c r="E310" s="5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>
        <v>21</v>
      </c>
      <c r="V310" s="60"/>
      <c r="W310" s="60"/>
      <c r="X310" s="60">
        <f t="shared" si="9"/>
        <v>21</v>
      </c>
    </row>
    <row r="311" spans="1:24" x14ac:dyDescent="0.25">
      <c r="A311" s="2">
        <v>43</v>
      </c>
      <c r="B311" s="1" t="s">
        <v>931</v>
      </c>
      <c r="C311" s="1" t="s">
        <v>882</v>
      </c>
      <c r="D311" s="2">
        <v>2004</v>
      </c>
      <c r="E311" s="5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>
        <v>20</v>
      </c>
      <c r="T311" s="60"/>
      <c r="U311" s="60"/>
      <c r="V311" s="60"/>
      <c r="W311" s="60"/>
      <c r="X311" s="60">
        <f t="shared" si="9"/>
        <v>20</v>
      </c>
    </row>
    <row r="312" spans="1:24" x14ac:dyDescent="0.25">
      <c r="A312" s="2">
        <v>43</v>
      </c>
      <c r="B312" s="1" t="s">
        <v>750</v>
      </c>
      <c r="C312" s="1" t="s">
        <v>746</v>
      </c>
      <c r="D312" s="2">
        <v>2004</v>
      </c>
      <c r="E312" s="5"/>
      <c r="F312" s="60"/>
      <c r="G312" s="60"/>
      <c r="H312" s="60"/>
      <c r="I312" s="60"/>
      <c r="J312" s="60"/>
      <c r="K312" s="60"/>
      <c r="L312" s="60"/>
      <c r="M312" s="60">
        <v>20</v>
      </c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>
        <f t="shared" si="9"/>
        <v>20</v>
      </c>
    </row>
    <row r="313" spans="1:24" x14ac:dyDescent="0.25">
      <c r="A313" s="2">
        <v>45</v>
      </c>
      <c r="B313" s="1" t="s">
        <v>932</v>
      </c>
      <c r="C313" s="1" t="s">
        <v>880</v>
      </c>
      <c r="D313" s="2">
        <v>2003</v>
      </c>
      <c r="E313" s="5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>
        <v>19</v>
      </c>
      <c r="T313" s="60"/>
      <c r="U313" s="60"/>
      <c r="V313" s="60"/>
      <c r="W313" s="60"/>
      <c r="X313" s="60">
        <f t="shared" si="9"/>
        <v>19</v>
      </c>
    </row>
    <row r="314" spans="1:24" x14ac:dyDescent="0.25">
      <c r="A314" s="2">
        <v>45</v>
      </c>
      <c r="B314" s="45" t="s">
        <v>1053</v>
      </c>
      <c r="C314" s="45" t="s">
        <v>782</v>
      </c>
      <c r="D314" s="2">
        <v>2004</v>
      </c>
      <c r="E314" s="5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>
        <v>19</v>
      </c>
      <c r="V314" s="60"/>
      <c r="W314" s="60"/>
      <c r="X314" s="60">
        <f t="shared" si="9"/>
        <v>19</v>
      </c>
    </row>
    <row r="315" spans="1:24" x14ac:dyDescent="0.25">
      <c r="A315" s="2">
        <v>47</v>
      </c>
      <c r="B315" s="1" t="s">
        <v>526</v>
      </c>
      <c r="C315" s="1" t="s">
        <v>445</v>
      </c>
      <c r="D315" s="2">
        <v>2004</v>
      </c>
      <c r="E315" s="5"/>
      <c r="F315" s="60"/>
      <c r="G315" s="60"/>
      <c r="H315" s="60">
        <f>VLOOKUP(B315,[4]Sheet1!$B$114:$J$128,9,FALSE)</f>
        <v>18</v>
      </c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>
        <f t="shared" si="9"/>
        <v>18</v>
      </c>
    </row>
    <row r="316" spans="1:24" x14ac:dyDescent="0.25">
      <c r="A316" s="2">
        <v>47</v>
      </c>
      <c r="B316" s="1" t="s">
        <v>933</v>
      </c>
      <c r="C316" s="1" t="s">
        <v>882</v>
      </c>
      <c r="D316" s="2">
        <v>2004</v>
      </c>
      <c r="E316" s="5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>
        <v>18</v>
      </c>
      <c r="T316" s="60"/>
      <c r="U316" s="60"/>
      <c r="V316" s="60"/>
      <c r="W316" s="60"/>
      <c r="X316" s="60">
        <f t="shared" si="9"/>
        <v>18</v>
      </c>
    </row>
    <row r="317" spans="1:24" x14ac:dyDescent="0.25">
      <c r="A317" s="2">
        <v>47</v>
      </c>
      <c r="B317" s="45" t="s">
        <v>1054</v>
      </c>
      <c r="C317" s="45" t="s">
        <v>782</v>
      </c>
      <c r="D317" s="2">
        <v>2003</v>
      </c>
      <c r="E317" s="5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>
        <v>18</v>
      </c>
      <c r="V317" s="60"/>
      <c r="W317" s="60"/>
      <c r="X317" s="60">
        <f t="shared" si="9"/>
        <v>18</v>
      </c>
    </row>
    <row r="318" spans="1:24" x14ac:dyDescent="0.25">
      <c r="A318" s="2">
        <v>50</v>
      </c>
      <c r="B318" s="1" t="s">
        <v>934</v>
      </c>
      <c r="C318" s="1" t="s">
        <v>935</v>
      </c>
      <c r="D318" s="2">
        <v>2003</v>
      </c>
      <c r="E318" s="5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>
        <v>17</v>
      </c>
      <c r="T318" s="60"/>
      <c r="U318" s="60"/>
      <c r="V318" s="60"/>
      <c r="W318" s="60"/>
      <c r="X318" s="60">
        <f t="shared" si="9"/>
        <v>17</v>
      </c>
    </row>
    <row r="319" spans="1:24" x14ac:dyDescent="0.25">
      <c r="A319" s="2">
        <v>50</v>
      </c>
      <c r="B319" s="45" t="s">
        <v>1055</v>
      </c>
      <c r="C319" s="45" t="s">
        <v>782</v>
      </c>
      <c r="D319" s="2">
        <v>2004</v>
      </c>
      <c r="E319" s="5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>
        <v>17</v>
      </c>
      <c r="V319" s="60"/>
      <c r="W319" s="60"/>
      <c r="X319" s="60">
        <f t="shared" si="9"/>
        <v>17</v>
      </c>
    </row>
    <row r="320" spans="1:24" x14ac:dyDescent="0.25">
      <c r="A320" s="2">
        <v>52</v>
      </c>
      <c r="B320" s="1" t="s">
        <v>537</v>
      </c>
      <c r="C320" s="1" t="s">
        <v>538</v>
      </c>
      <c r="D320" s="2">
        <v>2004</v>
      </c>
      <c r="E320" s="5"/>
      <c r="F320" s="60"/>
      <c r="G320" s="60"/>
      <c r="H320" s="60"/>
      <c r="I320" s="60">
        <f>VLOOKUP(B320,[5]Лист1!$B$125:$H$142,7,FALSE)</f>
        <v>16</v>
      </c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>
        <f t="shared" si="9"/>
        <v>16</v>
      </c>
    </row>
    <row r="321" spans="1:24" x14ac:dyDescent="0.25">
      <c r="A321" s="2">
        <v>53</v>
      </c>
      <c r="B321" s="1" t="s">
        <v>937</v>
      </c>
      <c r="C321" s="1" t="s">
        <v>919</v>
      </c>
      <c r="D321" s="2">
        <v>2003</v>
      </c>
      <c r="E321" s="5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>
        <v>15</v>
      </c>
      <c r="T321" s="60"/>
      <c r="U321" s="60"/>
      <c r="V321" s="60"/>
      <c r="W321" s="60"/>
      <c r="X321" s="60">
        <f t="shared" si="9"/>
        <v>15</v>
      </c>
    </row>
    <row r="322" spans="1:24" x14ac:dyDescent="0.25">
      <c r="A322" s="2">
        <v>54</v>
      </c>
      <c r="B322" s="50" t="s">
        <v>938</v>
      </c>
      <c r="C322" s="50" t="s">
        <v>919</v>
      </c>
      <c r="D322" s="2">
        <v>2003</v>
      </c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>
        <v>14</v>
      </c>
      <c r="T322" s="60"/>
      <c r="U322" s="60"/>
      <c r="V322" s="60"/>
      <c r="W322" s="60"/>
      <c r="X322" s="60">
        <f t="shared" si="9"/>
        <v>14</v>
      </c>
    </row>
    <row r="323" spans="1:24" s="15" customFormat="1" ht="18.75" customHeight="1" x14ac:dyDescent="0.25">
      <c r="A323" s="94" t="s">
        <v>73</v>
      </c>
      <c r="B323" s="94"/>
      <c r="C323" s="94"/>
      <c r="D323" s="94"/>
      <c r="E323" s="94"/>
      <c r="F323" s="94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4"/>
      <c r="U323" s="94"/>
      <c r="V323" s="94"/>
      <c r="W323" s="94"/>
      <c r="X323" s="94"/>
    </row>
    <row r="324" spans="1:24" x14ac:dyDescent="0.25">
      <c r="A324" s="63">
        <v>1</v>
      </c>
      <c r="B324" s="17" t="s">
        <v>110</v>
      </c>
      <c r="C324" s="17" t="s">
        <v>231</v>
      </c>
      <c r="D324" s="2">
        <v>2003</v>
      </c>
      <c r="E324" s="60">
        <f>VLOOKUP(B324,[1]Лист1!$B$113:$C$142,2,FALSE)</f>
        <v>33</v>
      </c>
      <c r="F324" s="60">
        <f>VLOOKUP(B324,[2]Лист1!$B$69:$J$95,9,FALSE)</f>
        <v>31</v>
      </c>
      <c r="G324" s="60">
        <f>VLOOKUP(B324,[3]ИТОГ!$B$107:$C$136,2,FALSE)</f>
        <v>33</v>
      </c>
      <c r="H324" s="62">
        <f>VLOOKUP(B324,[4]Sheet1!$B$89:$L$109,11,FALSE)</f>
        <v>26</v>
      </c>
      <c r="I324" s="62">
        <f>VLOOKUP(B324,[5]Лист1!$B$91:$I$120,8,FALSE)</f>
        <v>27</v>
      </c>
      <c r="J324" s="62">
        <f>VLOOKUP(B324,[6]Лист1!$B$118:$H$147,7,FALSE)</f>
        <v>29</v>
      </c>
      <c r="K324" s="60"/>
      <c r="L324" s="60">
        <f>VLOOKUP(B324,[8]Финал!$B$62:$G$77,6,FALSE)</f>
        <v>33</v>
      </c>
      <c r="M324" s="60">
        <f>VLOOKUP(B324,[9]Лист1!$B$71:$J$82,9,FALSE)</f>
        <v>31</v>
      </c>
      <c r="N324" s="60">
        <f>VLOOKUP(B324,[10]Лист1!$B$62:$G$74,6,FALSE)</f>
        <v>33</v>
      </c>
      <c r="O324" s="60">
        <v>33</v>
      </c>
      <c r="P324" s="60">
        <f>VLOOKUP(B324,[11]Лист2!$B$69:$L$78,11,FALSE)</f>
        <v>31</v>
      </c>
      <c r="Q324" s="60">
        <v>31</v>
      </c>
      <c r="R324" s="60">
        <f>VLOOKUP(B324,[13]Лист1!$B$51:$H$63,7,FALSE)</f>
        <v>33</v>
      </c>
      <c r="S324" s="60">
        <f>VLOOKUP(B324,[14]Лист1!$B$88:$K$116,10,FALSE)</f>
        <v>33</v>
      </c>
      <c r="T324" s="60">
        <f>VLOOKUP(B324,[15]Лист1!$B$87:$M$108,12,FALSE)</f>
        <v>33</v>
      </c>
      <c r="U324" s="60">
        <f>VLOOKUP(B324,[16]Лист1!$B$95:$J$123,9,FALSE)</f>
        <v>31</v>
      </c>
      <c r="V324" s="60"/>
      <c r="W324" s="60"/>
      <c r="X324" s="60">
        <f>SUM(E324:W324)-H324-I324-J324</f>
        <v>419</v>
      </c>
    </row>
    <row r="325" spans="1:24" x14ac:dyDescent="0.25">
      <c r="A325" s="63">
        <v>2</v>
      </c>
      <c r="B325" s="17" t="s">
        <v>200</v>
      </c>
      <c r="C325" s="17" t="s">
        <v>231</v>
      </c>
      <c r="D325" s="2">
        <v>2003</v>
      </c>
      <c r="E325" s="60">
        <f>VLOOKUP(B325,[1]Лист1!$B$113:$C$142,2,FALSE)</f>
        <v>31</v>
      </c>
      <c r="F325" s="60">
        <f>VLOOKUP(B325,[2]Лист1!$B$69:$J$95,9,FALSE)</f>
        <v>29</v>
      </c>
      <c r="G325" s="60">
        <f>VLOOKUP(B325,[3]ИТОГ!$B$107:$C$136,2,FALSE)</f>
        <v>31</v>
      </c>
      <c r="H325" s="60">
        <f>VLOOKUP(B325,[4]Sheet1!$B$89:$L$109,11,FALSE)</f>
        <v>29</v>
      </c>
      <c r="I325" s="62">
        <f>VLOOKUP(B325,[5]Лист1!$B$91:$I$120,8,FALSE)</f>
        <v>25</v>
      </c>
      <c r="J325" s="62">
        <f>VLOOKUP(B325,[6]Лист1!$B$118:$H$147,7,FALSE)</f>
        <v>26</v>
      </c>
      <c r="K325" s="60">
        <f>VLOOKUP(B325,[7]Лист1!$B$80:$I$96,8,FALSE)</f>
        <v>27</v>
      </c>
      <c r="L325" s="60">
        <f>VLOOKUP(B325,[8]Финал!$B$62:$G$77,6,FALSE)</f>
        <v>29</v>
      </c>
      <c r="M325" s="60">
        <f>VLOOKUP(B325,[9]Лист1!$B$71:$J$82,9,FALSE)</f>
        <v>33</v>
      </c>
      <c r="N325" s="60">
        <f>VLOOKUP(B325,[10]Лист1!$B$62:$G$74,6,FALSE)</f>
        <v>31</v>
      </c>
      <c r="O325" s="62">
        <v>24</v>
      </c>
      <c r="P325" s="60">
        <f>VLOOKUP(B325,[11]Лист2!$B$69:$L$78,11,FALSE)</f>
        <v>27</v>
      </c>
      <c r="Q325" s="60">
        <v>29</v>
      </c>
      <c r="R325" s="60">
        <f>VLOOKUP(B325,[13]Лист1!$B$51:$H$63,7,FALSE)</f>
        <v>29</v>
      </c>
      <c r="S325" s="62">
        <f>VLOOKUP(B325,[14]Лист1!$B$88:$K$116,10,FALSE)</f>
        <v>25</v>
      </c>
      <c r="T325" s="62">
        <f>VLOOKUP(B325,[15]Лист1!$B$87:$M$108,12,FALSE)</f>
        <v>25</v>
      </c>
      <c r="U325" s="60">
        <f>VLOOKUP(B325,[16]Лист1!$B$95:$J$123,9,FALSE)</f>
        <v>26</v>
      </c>
      <c r="V325" s="60">
        <f>VLOOKUP(B325,'[17]12 КМ'!$D$15:$I$38,6,FALSE)</f>
        <v>31</v>
      </c>
      <c r="W325" s="60"/>
      <c r="X325" s="60">
        <f>SUM(E325:W325)-T325-S325-O325-J325-I325</f>
        <v>382</v>
      </c>
    </row>
    <row r="326" spans="1:24" ht="16.5" customHeight="1" x14ac:dyDescent="0.25">
      <c r="A326" s="63">
        <v>3</v>
      </c>
      <c r="B326" s="17" t="s">
        <v>151</v>
      </c>
      <c r="C326" s="17" t="s">
        <v>266</v>
      </c>
      <c r="D326" s="2">
        <v>2003</v>
      </c>
      <c r="E326" s="60">
        <f>VLOOKUP(B326,[1]Лист1!$B$113:$C$142,2,FALSE)</f>
        <v>27</v>
      </c>
      <c r="F326" s="60">
        <f>VLOOKUP(B326,[2]Лист1!$B$69:$J$95,9,FALSE)</f>
        <v>26</v>
      </c>
      <c r="G326" s="60">
        <f>VLOOKUP(B326,[3]ИТОГ!$B$107:$C$136,2,FALSE)</f>
        <v>26</v>
      </c>
      <c r="H326" s="60">
        <f>VLOOKUP(B326,[4]Sheet1!$B$89:$L$109,11,FALSE)</f>
        <v>31</v>
      </c>
      <c r="I326" s="60">
        <f>VLOOKUP(B326,[5]Лист1!$B$91:$I$120,8,FALSE)</f>
        <v>26</v>
      </c>
      <c r="J326" s="60">
        <f>VLOOKUP(B326,[6]Лист1!$B$118:$H$147,7,FALSE)</f>
        <v>27</v>
      </c>
      <c r="K326" s="60">
        <f>VLOOKUP(B326,[7]Лист1!$B$80:$I$96,8,FALSE)</f>
        <v>23</v>
      </c>
      <c r="L326" s="60"/>
      <c r="M326" s="60"/>
      <c r="N326" s="60"/>
      <c r="O326" s="60">
        <v>29</v>
      </c>
      <c r="P326" s="60">
        <f>VLOOKUP(B326,[11]Лист2!$B$69:$L$78,11,FALSE)</f>
        <v>26</v>
      </c>
      <c r="Q326" s="60"/>
      <c r="R326" s="60"/>
      <c r="S326" s="60">
        <f>VLOOKUP(B326,[14]Лист1!$B$88:$K$116,10,FALSE)</f>
        <v>31</v>
      </c>
      <c r="T326" s="60">
        <f>VLOOKUP(B326,[15]Лист1!$B$87:$M$108,12,FALSE)</f>
        <v>29</v>
      </c>
      <c r="U326" s="60">
        <f>VLOOKUP(B326,[16]Лист1!$B$95:$J$123,9,FALSE)</f>
        <v>27</v>
      </c>
      <c r="V326" s="60">
        <f>VLOOKUP(B326,'[17]12 КМ'!$D$15:$I$38,6,FALSE)</f>
        <v>27</v>
      </c>
      <c r="W326" s="60"/>
      <c r="X326" s="60">
        <f>SUM(E326:W326)</f>
        <v>355</v>
      </c>
    </row>
    <row r="327" spans="1:24" x14ac:dyDescent="0.25">
      <c r="A327" s="63">
        <v>4</v>
      </c>
      <c r="B327" s="17" t="s">
        <v>102</v>
      </c>
      <c r="C327" s="17" t="s">
        <v>280</v>
      </c>
      <c r="D327" s="2">
        <v>2003</v>
      </c>
      <c r="E327" s="60">
        <f>VLOOKUP(B327,[1]Лист1!$B$113:$C$142,2,FALSE)</f>
        <v>26</v>
      </c>
      <c r="F327" s="62">
        <f>VLOOKUP(B327,[2]Лист1!$B$69:$J$95,9,FALSE)</f>
        <v>18</v>
      </c>
      <c r="G327" s="60">
        <f>VLOOKUP(B327,[3]ИТОГ!$B$107:$C$136,2,FALSE)</f>
        <v>29</v>
      </c>
      <c r="H327" s="60"/>
      <c r="I327" s="62">
        <f>VLOOKUP(B327,[5]Лист1!$B$91:$I$120,8,FALSE)</f>
        <v>23</v>
      </c>
      <c r="J327" s="60">
        <f>VLOOKUP(B327,[6]Лист1!$B$118:$H$147,7,FALSE)</f>
        <v>24</v>
      </c>
      <c r="K327" s="60">
        <f>VLOOKUP(B327,[7]Лист1!$B$80:$I$96,8,FALSE)</f>
        <v>25</v>
      </c>
      <c r="L327" s="60">
        <f>VLOOKUP(B327,[8]Финал!$B$62:$G$77,6,FALSE)</f>
        <v>31</v>
      </c>
      <c r="M327" s="60">
        <f>VLOOKUP(B327,[9]Лист1!$B$71:$J$82,9,FALSE)</f>
        <v>27</v>
      </c>
      <c r="N327" s="60">
        <f>VLOOKUP(B327,[10]Лист1!$B$62:$G$74,6,FALSE)</f>
        <v>29</v>
      </c>
      <c r="O327" s="60">
        <v>31</v>
      </c>
      <c r="P327" s="60">
        <f>VLOOKUP(B327,[11]Лист2!$B$69:$L$78,11,FALSE)</f>
        <v>25</v>
      </c>
      <c r="Q327" s="60"/>
      <c r="R327" s="60">
        <f>VLOOKUP(B327,[13]Лист1!$B$51:$H$63,7,FALSE)</f>
        <v>23</v>
      </c>
      <c r="S327" s="62">
        <f>VLOOKUP(B327,[14]Лист1!$B$88:$K$116,10,FALSE)</f>
        <v>22</v>
      </c>
      <c r="T327" s="60">
        <f>VLOOKUP(B327,[15]Лист1!$B$87:$M$108,12,FALSE)</f>
        <v>27</v>
      </c>
      <c r="U327" s="60">
        <f>VLOOKUP(B327,[16]Лист1!$B$95:$J$123,9,FALSE)</f>
        <v>24</v>
      </c>
      <c r="V327" s="60">
        <f>VLOOKUP(B327,'[17]12 КМ'!$D$15:$I$38,6,FALSE)</f>
        <v>26</v>
      </c>
      <c r="W327" s="60"/>
      <c r="X327" s="60">
        <f>SUM(E327:W327)-S327-I327-F327</f>
        <v>347</v>
      </c>
    </row>
    <row r="328" spans="1:24" x14ac:dyDescent="0.25">
      <c r="A328" s="63">
        <v>5</v>
      </c>
      <c r="B328" s="17" t="s">
        <v>90</v>
      </c>
      <c r="C328" s="17" t="s">
        <v>49</v>
      </c>
      <c r="D328" s="2">
        <v>2003</v>
      </c>
      <c r="E328" s="60">
        <f>VLOOKUP(B328,[1]Лист1!$B$113:$C$142,2,FALSE)</f>
        <v>29</v>
      </c>
      <c r="F328" s="60">
        <f>VLOOKUP(B328,[2]Лист1!$B$69:$J$95,9,FALSE)</f>
        <v>33</v>
      </c>
      <c r="G328" s="60">
        <f>VLOOKUP(B328,[3]ИТОГ!$B$107:$C$136,2,FALSE)</f>
        <v>27</v>
      </c>
      <c r="H328" s="60">
        <f>VLOOKUP(B328,[4]Sheet1!$B$89:$L$109,11,FALSE)</f>
        <v>33</v>
      </c>
      <c r="I328" s="60">
        <f>VLOOKUP(B328,[5]Лист1!$B$91:$I$120,8,FALSE)</f>
        <v>24</v>
      </c>
      <c r="J328" s="60"/>
      <c r="K328" s="60">
        <f>VLOOKUP(B328,[7]Лист1!$B$80:$I$96,8,FALSE)</f>
        <v>31</v>
      </c>
      <c r="L328" s="60"/>
      <c r="M328" s="60"/>
      <c r="N328" s="60"/>
      <c r="O328" s="60"/>
      <c r="P328" s="60"/>
      <c r="Q328" s="60">
        <v>33</v>
      </c>
      <c r="R328" s="60">
        <f>VLOOKUP(B328,[13]Лист1!$B$51:$H$63,7,FALSE)</f>
        <v>31</v>
      </c>
      <c r="S328" s="60"/>
      <c r="T328" s="60">
        <f>VLOOKUP(B328,[15]Лист1!$B$87:$M$108,12,FALSE)</f>
        <v>31</v>
      </c>
      <c r="U328" s="60">
        <f>VLOOKUP(B328,[16]Лист1!$B$95:$J$123,9,FALSE)</f>
        <v>33</v>
      </c>
      <c r="V328" s="60">
        <f>VLOOKUP(B328,'[17]12 КМ'!$D$15:$I$38,6,FALSE)</f>
        <v>33</v>
      </c>
      <c r="W328" s="60"/>
      <c r="X328" s="60">
        <f>SUM(E328:W328)</f>
        <v>338</v>
      </c>
    </row>
    <row r="329" spans="1:24" x14ac:dyDescent="0.25">
      <c r="A329" s="63">
        <v>6</v>
      </c>
      <c r="B329" s="17" t="s">
        <v>191</v>
      </c>
      <c r="C329" s="17" t="s">
        <v>136</v>
      </c>
      <c r="D329" s="2">
        <v>2004</v>
      </c>
      <c r="E329" s="60">
        <f>VLOOKUP(B329,[1]Лист1!$B$113:$C$142,2,FALSE)</f>
        <v>20</v>
      </c>
      <c r="F329" s="60"/>
      <c r="G329" s="62">
        <f>VLOOKUP(B329,[3]ИТОГ!$B$107:$C$136,2,FALSE)</f>
        <v>11</v>
      </c>
      <c r="H329" s="60">
        <f>VLOOKUP(B329,[4]Sheet1!$B$89:$L$109,11,FALSE)</f>
        <v>20</v>
      </c>
      <c r="I329" s="60">
        <f>VLOOKUP(B329,[5]Лист1!$B$91:$I$120,8,FALSE)</f>
        <v>14</v>
      </c>
      <c r="J329" s="60"/>
      <c r="K329" s="60">
        <f>VLOOKUP(B329,[7]Лист1!$B$80:$I$96,8,FALSE)</f>
        <v>24</v>
      </c>
      <c r="L329" s="60">
        <f>VLOOKUP(B329,[8]Финал!$B$62:$G$77,6,FALSE)</f>
        <v>26</v>
      </c>
      <c r="M329" s="60">
        <f>VLOOKUP(B329,[9]Лист1!$B$71:$J$82,9,FALSE)</f>
        <v>25</v>
      </c>
      <c r="N329" s="60">
        <f>VLOOKUP(B329,[10]Лист1!$B$62:$G$74,6,FALSE)</f>
        <v>26</v>
      </c>
      <c r="O329" s="60">
        <v>25</v>
      </c>
      <c r="P329" s="60"/>
      <c r="Q329" s="60">
        <v>27</v>
      </c>
      <c r="R329" s="60">
        <f>VLOOKUP(B329,[13]Лист1!$B$51:$H$63,7,FALSE)</f>
        <v>26</v>
      </c>
      <c r="S329" s="60">
        <f>VLOOKUP(B329,[14]Лист1!$B$88:$K$116,10,FALSE)</f>
        <v>27</v>
      </c>
      <c r="T329" s="60">
        <f>VLOOKUP(B329,[15]Лист1!$B$87:$M$108,12,FALSE)</f>
        <v>24</v>
      </c>
      <c r="U329" s="60">
        <f>VLOOKUP(B329,[16]Лист1!$B$95:$J$123,9,FALSE)</f>
        <v>21</v>
      </c>
      <c r="V329" s="60">
        <f>VLOOKUP(B329,'[17]12 КМ'!$D$15:$I$38,6,FALSE)</f>
        <v>23</v>
      </c>
      <c r="W329" s="60"/>
      <c r="X329" s="60">
        <f>SUM(E329:W329)-G329</f>
        <v>328</v>
      </c>
    </row>
    <row r="330" spans="1:24" s="14" customFormat="1" x14ac:dyDescent="0.25">
      <c r="A330" s="63">
        <v>7</v>
      </c>
      <c r="B330" s="17" t="s">
        <v>97</v>
      </c>
      <c r="C330" s="17" t="s">
        <v>231</v>
      </c>
      <c r="D330" s="2">
        <v>2003</v>
      </c>
      <c r="E330" s="60">
        <f>VLOOKUP(B330,[1]Лист1!$B$113:$C$142,2,FALSE)</f>
        <v>23</v>
      </c>
      <c r="F330" s="62">
        <f>VLOOKUP(B330,[2]Лист1!$B$69:$J$95,9,FALSE)</f>
        <v>13</v>
      </c>
      <c r="G330" s="60"/>
      <c r="H330" s="60">
        <f>VLOOKUP(B330,[4]Sheet1!$B$89:$L$109,11,FALSE)</f>
        <v>15</v>
      </c>
      <c r="I330" s="62">
        <f>VLOOKUP(B330,[5]Лист1!$B$91:$I$120,8,FALSE)</f>
        <v>12</v>
      </c>
      <c r="J330" s="60">
        <f>VLOOKUP(B330,[6]Лист1!$B$118:$H$147,7,FALSE)</f>
        <v>16</v>
      </c>
      <c r="K330" s="60">
        <f>VLOOKUP(B330,[7]Лист1!$B$80:$I$96,8,FALSE)</f>
        <v>16</v>
      </c>
      <c r="L330" s="60">
        <f>VLOOKUP(B330,[8]Финал!$B$62:$G$77,6,FALSE)</f>
        <v>22</v>
      </c>
      <c r="M330" s="60">
        <f>VLOOKUP(B330,[9]Лист1!$B$71:$J$82,9,FALSE)</f>
        <v>22</v>
      </c>
      <c r="N330" s="60">
        <f>VLOOKUP(B330,[10]Лист1!$B$62:$G$74,6,FALSE)</f>
        <v>27</v>
      </c>
      <c r="O330" s="60">
        <v>23</v>
      </c>
      <c r="P330" s="60"/>
      <c r="Q330" s="60">
        <v>22</v>
      </c>
      <c r="R330" s="60">
        <f>VLOOKUP(B330,[13]Лист1!$B$51:$H$63,7,FALSE)</f>
        <v>27</v>
      </c>
      <c r="S330" s="60">
        <f>VLOOKUP(B330,[14]Лист1!$B$88:$K$116,10,FALSE)</f>
        <v>21</v>
      </c>
      <c r="T330" s="60"/>
      <c r="U330" s="60">
        <f>VLOOKUP(B330,[16]Лист1!$B$95:$J$123,9,FALSE)</f>
        <v>20</v>
      </c>
      <c r="V330" s="60">
        <f>VLOOKUP(B330,'[17]12 КМ'!$D$15:$I$38,6,FALSE)</f>
        <v>25</v>
      </c>
      <c r="W330" s="60"/>
      <c r="X330" s="60">
        <f>SUM(E330:W330)-F330-I330</f>
        <v>279</v>
      </c>
    </row>
    <row r="331" spans="1:24" x14ac:dyDescent="0.25">
      <c r="A331" s="63">
        <v>8</v>
      </c>
      <c r="B331" s="17" t="s">
        <v>123</v>
      </c>
      <c r="C331" s="17" t="s">
        <v>248</v>
      </c>
      <c r="D331" s="2">
        <v>2003</v>
      </c>
      <c r="E331" s="60">
        <f>VLOOKUP(B331,[1]Лист1!$B$113:$C$142,2,FALSE)</f>
        <v>21</v>
      </c>
      <c r="F331" s="60">
        <f>VLOOKUP(B331,[2]Лист1!$B$69:$J$95,9,FALSE)</f>
        <v>25</v>
      </c>
      <c r="G331" s="60">
        <f>VLOOKUP(B331,[3]ИТОГ!$B$107:$C$136,2,FALSE)</f>
        <v>22</v>
      </c>
      <c r="H331" s="60">
        <f>VLOOKUP(B331,[4]Sheet1!$B$89:$L$109,11,FALSE)</f>
        <v>25</v>
      </c>
      <c r="I331" s="60">
        <f>VLOOKUP(B331,[5]Лист1!$B$91:$I$120,8,FALSE)</f>
        <v>19</v>
      </c>
      <c r="J331" s="60">
        <f>VLOOKUP(B331,[6]Лист1!$B$118:$H$147,7,FALSE)</f>
        <v>25</v>
      </c>
      <c r="K331" s="60">
        <f>VLOOKUP(B331,[7]Лист1!$B$80:$I$96,8,FALSE)</f>
        <v>26</v>
      </c>
      <c r="L331" s="60"/>
      <c r="M331" s="60"/>
      <c r="N331" s="60"/>
      <c r="O331" s="60"/>
      <c r="P331" s="60">
        <f>VLOOKUP(B331,[11]Лист2!$B$69:$L$78,11,FALSE)</f>
        <v>24</v>
      </c>
      <c r="Q331" s="60">
        <v>21</v>
      </c>
      <c r="R331" s="60"/>
      <c r="S331" s="60">
        <f>VLOOKUP(B331,[14]Лист1!$B$88:$K$116,10,FALSE)</f>
        <v>23</v>
      </c>
      <c r="T331" s="60">
        <f>VLOOKUP(B331,[15]Лист1!$B$87:$M$108,12,FALSE)</f>
        <v>23</v>
      </c>
      <c r="U331" s="60">
        <f>VLOOKUP(B331,[16]Лист1!$B$95:$J$123,9,FALSE)</f>
        <v>22</v>
      </c>
      <c r="V331" s="60"/>
      <c r="W331" s="60"/>
      <c r="X331" s="60">
        <f>SUM(E331:W331)</f>
        <v>276</v>
      </c>
    </row>
    <row r="332" spans="1:24" ht="15.75" customHeight="1" x14ac:dyDescent="0.25">
      <c r="A332" s="63">
        <v>9</v>
      </c>
      <c r="B332" s="17" t="s">
        <v>215</v>
      </c>
      <c r="C332" s="17" t="s">
        <v>284</v>
      </c>
      <c r="D332" s="2">
        <v>2004</v>
      </c>
      <c r="E332" s="60">
        <f>VLOOKUP(B332,[1]Лист1!$B$113:$C$142,2,FALSE)</f>
        <v>15</v>
      </c>
      <c r="F332" s="60">
        <f>VLOOKUP(B332,[2]Лист1!$B$69:$J$95,9,FALSE)</f>
        <v>16</v>
      </c>
      <c r="G332" s="60">
        <f>VLOOKUP(B332,[3]ИТОГ!$B$107:$C$136,2,FALSE)</f>
        <v>14</v>
      </c>
      <c r="H332" s="60">
        <f>VLOOKUP(B332,[4]Sheet1!$B$89:$L$109,11,FALSE)</f>
        <v>22</v>
      </c>
      <c r="I332" s="60">
        <f>VLOOKUP(B332,[5]Лист1!$B$91:$I$120,8,FALSE)</f>
        <v>17</v>
      </c>
      <c r="J332" s="60">
        <f>VLOOKUP(B332,[6]Лист1!$B$118:$H$147,7,FALSE)</f>
        <v>15</v>
      </c>
      <c r="K332" s="60">
        <f>VLOOKUP(B332,[7]Лист1!$B$80:$I$96,8,FALSE)</f>
        <v>22</v>
      </c>
      <c r="L332" s="60">
        <f>VLOOKUP(B332,[8]Финал!$B$62:$G$77,6,FALSE)</f>
        <v>27</v>
      </c>
      <c r="M332" s="60">
        <f>VLOOKUP(B332,[9]Лист1!$B$71:$J$82,9,FALSE)</f>
        <v>26</v>
      </c>
      <c r="N332" s="60"/>
      <c r="O332" s="60"/>
      <c r="P332" s="60"/>
      <c r="Q332" s="60"/>
      <c r="R332" s="60">
        <f>VLOOKUP(B332,[13]Лист1!$B$51:$H$63,7,FALSE)</f>
        <v>25</v>
      </c>
      <c r="S332" s="60">
        <f>VLOOKUP(B332,[14]Лист1!$B$88:$K$116,10,FALSE)</f>
        <v>26</v>
      </c>
      <c r="T332" s="60"/>
      <c r="U332" s="60">
        <f>VLOOKUP(B332,[16]Лист1!$B$95:$J$123,9,FALSE)</f>
        <v>19</v>
      </c>
      <c r="V332" s="60">
        <f>VLOOKUP(B332,'[17]12 КМ'!$D$15:$I$38,6,FALSE)</f>
        <v>22</v>
      </c>
      <c r="W332" s="60"/>
      <c r="X332" s="60">
        <f>SUM(E332:W332)</f>
        <v>266</v>
      </c>
    </row>
    <row r="333" spans="1:24" ht="15.75" customHeight="1" x14ac:dyDescent="0.25">
      <c r="A333" s="63">
        <v>10</v>
      </c>
      <c r="B333" s="17" t="s">
        <v>91</v>
      </c>
      <c r="C333" s="17" t="s">
        <v>231</v>
      </c>
      <c r="D333" s="2">
        <v>2003</v>
      </c>
      <c r="E333" s="62">
        <f>VLOOKUP(B333,[1]Лист1!$B$113:$C$142,2,FALSE)</f>
        <v>11</v>
      </c>
      <c r="F333" s="60">
        <f>VLOOKUP(B333,[2]Лист1!$B$69:$J$95,9,FALSE)</f>
        <v>17</v>
      </c>
      <c r="G333" s="60">
        <f>VLOOKUP(B333,[3]ИТОГ!$B$107:$C$136,2,FALSE)</f>
        <v>17</v>
      </c>
      <c r="H333" s="60">
        <f>VLOOKUP(B333,[4]Sheet1!$B$89:$L$109,11,FALSE)</f>
        <v>21</v>
      </c>
      <c r="I333" s="60"/>
      <c r="J333" s="62">
        <f>VLOOKUP(B333,[6]Лист1!$B$118:$H$147,7,FALSE)</f>
        <v>14</v>
      </c>
      <c r="K333" s="60">
        <f>VLOOKUP(B333,[7]Лист1!$B$80:$I$96,8,FALSE)</f>
        <v>20</v>
      </c>
      <c r="L333" s="60">
        <f>VLOOKUP(B333,[8]Финал!$B$62:$G$77,6,FALSE)</f>
        <v>20</v>
      </c>
      <c r="M333" s="60">
        <f>VLOOKUP(B333,[9]Лист1!$B$71:$J$82,9,FALSE)</f>
        <v>21</v>
      </c>
      <c r="N333" s="60">
        <f>VLOOKUP(B333,[10]Лист1!$B$62:$G$74,6,FALSE)</f>
        <v>21</v>
      </c>
      <c r="O333" s="60">
        <v>22</v>
      </c>
      <c r="P333" s="60">
        <f>VLOOKUP(B333,[11]Лист2!$B$69:$L$78,11,FALSE)</f>
        <v>23</v>
      </c>
      <c r="Q333" s="60">
        <v>23</v>
      </c>
      <c r="R333" s="60">
        <f>VLOOKUP(B333,[13]Лист1!$B$51:$H$63,7,FALSE)</f>
        <v>21</v>
      </c>
      <c r="S333" s="62">
        <f>VLOOKUP(B333,[14]Лист1!$B$88:$K$116,10,FALSE)</f>
        <v>16</v>
      </c>
      <c r="T333" s="60"/>
      <c r="U333" s="60">
        <f>VLOOKUP(B333,[16]Лист1!$B$95:$J$123,9,FALSE)</f>
        <v>16</v>
      </c>
      <c r="V333" s="60">
        <f>VLOOKUP(B333,'[17]12 КМ'!$D$15:$I$38,6,FALSE)</f>
        <v>17</v>
      </c>
      <c r="W333" s="60"/>
      <c r="X333" s="60">
        <f>SUM(E333:W333)-S333-J333-E333</f>
        <v>259</v>
      </c>
    </row>
    <row r="334" spans="1:24" x14ac:dyDescent="0.25">
      <c r="A334" s="63">
        <v>11</v>
      </c>
      <c r="B334" s="17" t="s">
        <v>106</v>
      </c>
      <c r="C334" s="17" t="s">
        <v>136</v>
      </c>
      <c r="D334" s="2">
        <v>2004</v>
      </c>
      <c r="E334" s="60">
        <f>VLOOKUP(B334,[1]Лист1!$B$113:$C$142,2,FALSE)</f>
        <v>17</v>
      </c>
      <c r="F334" s="60">
        <f>VLOOKUP(B334,[2]Лист1!$B$69:$J$95,9,FALSE)</f>
        <v>14</v>
      </c>
      <c r="G334" s="60">
        <f>VLOOKUP(B334,[3]ИТОГ!$B$107:$C$136,2,FALSE)</f>
        <v>15</v>
      </c>
      <c r="H334" s="60">
        <f>VLOOKUP(B334,[4]Sheet1!$B$89:$L$109,11,FALSE)</f>
        <v>18</v>
      </c>
      <c r="I334" s="60">
        <f>VLOOKUP(B334,[5]Лист1!$B$91:$I$120,8,FALSE)</f>
        <v>15</v>
      </c>
      <c r="J334" s="62">
        <f>VLOOKUP(B334,[6]Лист1!$B$118:$H$147,7,FALSE)</f>
        <v>9</v>
      </c>
      <c r="K334" s="60">
        <f>VLOOKUP(B334,[7]Лист1!$B$80:$I$96,8,FALSE)</f>
        <v>21</v>
      </c>
      <c r="L334" s="60">
        <f>VLOOKUP(B334,[8]Финал!$B$62:$G$77,6,FALSE)</f>
        <v>25</v>
      </c>
      <c r="M334" s="60"/>
      <c r="N334" s="60">
        <f>VLOOKUP(B334,[10]Лист1!$B$62:$G$74,6,FALSE)</f>
        <v>25</v>
      </c>
      <c r="O334" s="60">
        <v>26</v>
      </c>
      <c r="P334" s="60"/>
      <c r="Q334" s="60">
        <v>24</v>
      </c>
      <c r="R334" s="60"/>
      <c r="S334" s="62">
        <f>VLOOKUP(B334,[14]Лист1!$B$88:$K$116,10,FALSE)</f>
        <v>12</v>
      </c>
      <c r="T334" s="60">
        <f>VLOOKUP(B334,[15]Лист1!$B$87:$M$108,12,FALSE)</f>
        <v>17</v>
      </c>
      <c r="U334" s="60">
        <f>VLOOKUP(B334,[16]Лист1!$B$95:$J$123,9,FALSE)</f>
        <v>14</v>
      </c>
      <c r="V334" s="60">
        <f>VLOOKUP(B334,'[17]12 КМ'!$D$15:$I$38,6,FALSE)</f>
        <v>14</v>
      </c>
      <c r="W334" s="60"/>
      <c r="X334" s="60">
        <f>SUM(E334:W334)-J334-S334</f>
        <v>245</v>
      </c>
    </row>
    <row r="335" spans="1:24" x14ac:dyDescent="0.25">
      <c r="A335" s="63">
        <v>11</v>
      </c>
      <c r="B335" s="17" t="s">
        <v>190</v>
      </c>
      <c r="C335" s="17" t="s">
        <v>233</v>
      </c>
      <c r="D335" s="2">
        <v>2004</v>
      </c>
      <c r="E335" s="60">
        <f>VLOOKUP(B335,[1]Лист1!$B$113:$C$142,2,FALSE)</f>
        <v>13</v>
      </c>
      <c r="F335" s="60">
        <f>VLOOKUP(B335,[2]Лист1!$B$69:$J$95,9,FALSE)</f>
        <v>24</v>
      </c>
      <c r="G335" s="60">
        <f>VLOOKUP(B335,[3]ИТОГ!$B$107:$C$136,2,FALSE)</f>
        <v>16</v>
      </c>
      <c r="H335" s="60">
        <f>VLOOKUP(B335,[4]Sheet1!$B$89:$L$109,11,FALSE)</f>
        <v>24</v>
      </c>
      <c r="I335" s="60"/>
      <c r="J335" s="60"/>
      <c r="K335" s="60"/>
      <c r="L335" s="60">
        <f>VLOOKUP(B335,[8]Финал!$B$62:$G$77,6,FALSE)</f>
        <v>24</v>
      </c>
      <c r="M335" s="60"/>
      <c r="N335" s="60">
        <f>VLOOKUP(B335,[10]Лист1!$B$62:$G$74,6,FALSE)</f>
        <v>23</v>
      </c>
      <c r="O335" s="60">
        <v>27</v>
      </c>
      <c r="P335" s="60"/>
      <c r="Q335" s="60"/>
      <c r="R335" s="60"/>
      <c r="S335" s="60">
        <f>VLOOKUP(B335,[14]Лист1!$B$88:$K$116,10,FALSE)</f>
        <v>29</v>
      </c>
      <c r="T335" s="60">
        <f>VLOOKUP(B335,[15]Лист1!$B$87:$M$108,12,FALSE)</f>
        <v>26</v>
      </c>
      <c r="U335" s="60">
        <f>VLOOKUP(B335,[16]Лист1!$B$95:$J$123,9,FALSE)</f>
        <v>15</v>
      </c>
      <c r="V335" s="60">
        <f>VLOOKUP(B335,'[17]12 КМ'!$D$15:$I$38,6,FALSE)</f>
        <v>24</v>
      </c>
      <c r="W335" s="60"/>
      <c r="X335" s="60">
        <f>SUM(E335:W335)</f>
        <v>245</v>
      </c>
    </row>
    <row r="336" spans="1:24" x14ac:dyDescent="0.25">
      <c r="A336" s="63">
        <v>13</v>
      </c>
      <c r="B336" s="17" t="s">
        <v>154</v>
      </c>
      <c r="C336" s="17" t="s">
        <v>286</v>
      </c>
      <c r="D336" s="2">
        <v>2003</v>
      </c>
      <c r="E336" s="62">
        <f>VLOOKUP(B336,[1]Лист1!$B$113:$C$142,2,FALSE)</f>
        <v>4</v>
      </c>
      <c r="F336" s="60">
        <f>VLOOKUP(B336,[2]Лист1!$B$69:$J$95,9,FALSE)</f>
        <v>10</v>
      </c>
      <c r="G336" s="60">
        <f>VLOOKUP(B336,[3]ИТОГ!$B$107:$C$136,2,FALSE)</f>
        <v>7</v>
      </c>
      <c r="H336" s="60">
        <f>VLOOKUP(B336,[4]Sheet1!$B$89:$L$109,11,FALSE)</f>
        <v>14</v>
      </c>
      <c r="I336" s="62">
        <f>VLOOKUP(B336,[5]Лист1!$B$91:$I$120,8,FALSE)</f>
        <v>6</v>
      </c>
      <c r="J336" s="62">
        <f>VLOOKUP(B336,[6]Лист1!$B$118:$H$147,7,FALSE)</f>
        <v>6</v>
      </c>
      <c r="K336" s="60">
        <f>VLOOKUP(B336,[7]Лист1!$B$80:$I$96,8,FALSE)</f>
        <v>18</v>
      </c>
      <c r="L336" s="60">
        <f>VLOOKUP(B336,[8]Финал!$B$62:$G$77,6,FALSE)</f>
        <v>19</v>
      </c>
      <c r="M336" s="60">
        <f>VLOOKUP(B336,[9]Лист1!$B$71:$J$82,9,FALSE)</f>
        <v>23</v>
      </c>
      <c r="N336" s="60">
        <f>VLOOKUP(B336,[10]Лист1!$B$62:$G$74,6,FALSE)</f>
        <v>22</v>
      </c>
      <c r="O336" s="60">
        <v>21</v>
      </c>
      <c r="P336" s="60">
        <f>VLOOKUP(B336,[11]Лист2!$B$69:$L$78,11,FALSE)</f>
        <v>21</v>
      </c>
      <c r="Q336" s="60">
        <v>16</v>
      </c>
      <c r="R336" s="60">
        <f>VLOOKUP(B336,[13]Лист1!$B$51:$H$63,7,FALSE)</f>
        <v>19</v>
      </c>
      <c r="S336" s="60">
        <f>VLOOKUP(B336,[14]Лист1!$B$88:$K$116,10,FALSE)</f>
        <v>10</v>
      </c>
      <c r="T336" s="60"/>
      <c r="U336" s="60">
        <f>VLOOKUP(B336,[16]Лист1!$B$95:$J$123,9,FALSE)</f>
        <v>8</v>
      </c>
      <c r="V336" s="60"/>
      <c r="W336" s="60"/>
      <c r="X336" s="60">
        <f>SUM(E336:W336)-E336-I336-J336</f>
        <v>208</v>
      </c>
    </row>
    <row r="337" spans="1:24" x14ac:dyDescent="0.25">
      <c r="A337" s="63">
        <v>14</v>
      </c>
      <c r="B337" s="17" t="s">
        <v>43</v>
      </c>
      <c r="C337" s="17" t="s">
        <v>262</v>
      </c>
      <c r="D337" s="2">
        <v>2004</v>
      </c>
      <c r="E337" s="60">
        <f>VLOOKUP(B337,[1]Лист1!$B$113:$C$142,2,FALSE)</f>
        <v>12</v>
      </c>
      <c r="F337" s="60">
        <f>VLOOKUP(B337,[2]Лист1!$B$69:$J$95,9,FALSE)</f>
        <v>15</v>
      </c>
      <c r="G337" s="60">
        <f>VLOOKUP(B337,[3]ИТОГ!$B$107:$C$136,2,FALSE)</f>
        <v>19</v>
      </c>
      <c r="H337" s="60">
        <f>VLOOKUP(B337,[4]Sheet1!$B$89:$L$109,11,FALSE)</f>
        <v>16</v>
      </c>
      <c r="I337" s="60">
        <f>VLOOKUP(B337,[5]Лист1!$B$91:$I$120,8,FALSE)</f>
        <v>11</v>
      </c>
      <c r="J337" s="60"/>
      <c r="K337" s="60">
        <f>VLOOKUP(B337,[7]Лист1!$B$80:$I$96,8,FALSE)</f>
        <v>17</v>
      </c>
      <c r="L337" s="60">
        <f>VLOOKUP(B337,[8]Финал!$B$62:$G$77,6,FALSE)</f>
        <v>23</v>
      </c>
      <c r="M337" s="60">
        <f>VLOOKUP(B337,[9]Лист1!$B$71:$J$82,9,FALSE)</f>
        <v>24</v>
      </c>
      <c r="N337" s="60"/>
      <c r="O337" s="60"/>
      <c r="P337" s="60"/>
      <c r="Q337" s="60">
        <v>26</v>
      </c>
      <c r="R337" s="60"/>
      <c r="S337" s="60">
        <f>VLOOKUP(B337,[14]Лист1!$B$88:$K$116,10,FALSE)</f>
        <v>20</v>
      </c>
      <c r="T337" s="60">
        <f>VLOOKUP(B337,[15]Лист1!$B$87:$M$108,12,FALSE)</f>
        <v>19</v>
      </c>
      <c r="U337" s="60"/>
      <c r="V337" s="60"/>
      <c r="W337" s="60"/>
      <c r="X337" s="60">
        <f t="shared" ref="X337:X368" si="10">SUM(E337:W337)</f>
        <v>202</v>
      </c>
    </row>
    <row r="338" spans="1:24" x14ac:dyDescent="0.25">
      <c r="A338" s="63">
        <v>15</v>
      </c>
      <c r="B338" s="17" t="s">
        <v>143</v>
      </c>
      <c r="C338" s="17" t="s">
        <v>10</v>
      </c>
      <c r="D338" s="2">
        <v>2004</v>
      </c>
      <c r="E338" s="60">
        <f>VLOOKUP(B338,[1]Лист1!$B$113:$C$142,2,FALSE)</f>
        <v>16</v>
      </c>
      <c r="F338" s="60">
        <f>VLOOKUP(B338,[2]Лист1!$B$69:$J$95,9,FALSE)</f>
        <v>20</v>
      </c>
      <c r="G338" s="60">
        <f>VLOOKUP(B338,[3]ИТОГ!$B$107:$C$136,2,FALSE)</f>
        <v>18</v>
      </c>
      <c r="H338" s="60">
        <f>VLOOKUP(B338,[4]Sheet1!$B$89:$L$109,11,FALSE)</f>
        <v>23</v>
      </c>
      <c r="I338" s="60">
        <f>VLOOKUP(B338,[5]Лист1!$B$91:$I$120,8,FALSE)</f>
        <v>18</v>
      </c>
      <c r="J338" s="60">
        <f>VLOOKUP(B338,[6]Лист1!$B$118:$H$147,7,FALSE)</f>
        <v>21</v>
      </c>
      <c r="K338" s="60">
        <f>VLOOKUP(B338,[7]Лист1!$B$80:$I$96,8,FALSE)</f>
        <v>19</v>
      </c>
      <c r="L338" s="60"/>
      <c r="M338" s="60"/>
      <c r="N338" s="60"/>
      <c r="O338" s="60"/>
      <c r="P338" s="60"/>
      <c r="Q338" s="60"/>
      <c r="R338" s="60"/>
      <c r="S338" s="60"/>
      <c r="T338" s="60">
        <f>VLOOKUP(B338,[15]Лист1!$B$87:$M$108,12,FALSE)</f>
        <v>20</v>
      </c>
      <c r="U338" s="60">
        <f>VLOOKUP(B338,[16]Лист1!$B$95:$J$123,9,FALSE)</f>
        <v>23</v>
      </c>
      <c r="V338" s="60">
        <f>VLOOKUP(B338,'[17]12 КМ'!$D$15:$I$38,6,FALSE)</f>
        <v>19</v>
      </c>
      <c r="W338" s="60"/>
      <c r="X338" s="60">
        <f t="shared" si="10"/>
        <v>197</v>
      </c>
    </row>
    <row r="339" spans="1:24" x14ac:dyDescent="0.25">
      <c r="A339" s="63">
        <v>16</v>
      </c>
      <c r="B339" s="17" t="s">
        <v>283</v>
      </c>
      <c r="C339" s="17" t="s">
        <v>51</v>
      </c>
      <c r="D339" s="2">
        <v>2003</v>
      </c>
      <c r="E339" s="60">
        <f>VLOOKUP(B339,[1]Лист1!$B$113:$C$142,2,FALSE)</f>
        <v>19</v>
      </c>
      <c r="F339" s="60">
        <f>VLOOKUP(B339,[2]Лист1!$B$69:$J$95,9,FALSE)</f>
        <v>27</v>
      </c>
      <c r="G339" s="60">
        <f>VLOOKUP(B339,[3]ИТОГ!$B$107:$C$136,2,FALSE)</f>
        <v>25</v>
      </c>
      <c r="H339" s="60"/>
      <c r="I339" s="60">
        <f>VLOOKUP(B339,[5]Лист1!$B$91:$I$120,8,FALSE)</f>
        <v>31</v>
      </c>
      <c r="J339" s="60">
        <f>VLOOKUP(B339,[6]Лист1!$B$118:$H$147,7,FALSE)</f>
        <v>23</v>
      </c>
      <c r="K339" s="60">
        <f>VLOOKUP(B339,[7]Лист1!$B$80:$I$96,8,FALSE)</f>
        <v>29</v>
      </c>
      <c r="L339" s="60"/>
      <c r="M339" s="60"/>
      <c r="N339" s="60"/>
      <c r="O339" s="60"/>
      <c r="P339" s="60">
        <f>VLOOKUP(B339,[11]Лист2!$B$69:$L$78,11,FALSE)</f>
        <v>29</v>
      </c>
      <c r="Q339" s="60"/>
      <c r="R339" s="60"/>
      <c r="S339" s="60"/>
      <c r="T339" s="60"/>
      <c r="U339" s="60"/>
      <c r="V339" s="60"/>
      <c r="W339" s="60"/>
      <c r="X339" s="60">
        <f t="shared" si="10"/>
        <v>183</v>
      </c>
    </row>
    <row r="340" spans="1:24" x14ac:dyDescent="0.25">
      <c r="A340" s="63">
        <v>17</v>
      </c>
      <c r="B340" s="50" t="s">
        <v>539</v>
      </c>
      <c r="C340" s="50" t="s">
        <v>248</v>
      </c>
      <c r="D340" s="2">
        <v>2004</v>
      </c>
      <c r="E340" s="60"/>
      <c r="F340" s="60"/>
      <c r="G340" s="60"/>
      <c r="H340" s="60"/>
      <c r="I340" s="60">
        <f>VLOOKUP(B340,[5]Лист1!$B$91:$I$120,8,FALSE)</f>
        <v>33</v>
      </c>
      <c r="J340" s="60">
        <f>VLOOKUP(B340,[6]Лист1!$B$118:$H$147,7,FALSE)</f>
        <v>31</v>
      </c>
      <c r="K340" s="60">
        <f>VLOOKUP(B340,[7]Лист1!$B$80:$I$96,8,FALSE)</f>
        <v>33</v>
      </c>
      <c r="L340" s="60"/>
      <c r="M340" s="60"/>
      <c r="N340" s="60"/>
      <c r="O340" s="60"/>
      <c r="P340" s="60">
        <f>VLOOKUP(B340,[11]Лист2!$B$69:$L$78,11,FALSE)</f>
        <v>33</v>
      </c>
      <c r="Q340" s="60"/>
      <c r="R340" s="60"/>
      <c r="S340" s="60"/>
      <c r="T340" s="60"/>
      <c r="U340" s="60"/>
      <c r="V340" s="60"/>
      <c r="W340" s="60"/>
      <c r="X340" s="60">
        <f t="shared" si="10"/>
        <v>130</v>
      </c>
    </row>
    <row r="341" spans="1:24" x14ac:dyDescent="0.25">
      <c r="A341" s="63">
        <v>18</v>
      </c>
      <c r="B341" s="54" t="s">
        <v>720</v>
      </c>
      <c r="C341" s="55" t="s">
        <v>231</v>
      </c>
      <c r="D341" s="2">
        <v>2003</v>
      </c>
      <c r="E341" s="60"/>
      <c r="F341" s="60"/>
      <c r="G341" s="60"/>
      <c r="H341" s="60"/>
      <c r="I341" s="60"/>
      <c r="J341" s="60"/>
      <c r="K341" s="60"/>
      <c r="L341" s="60">
        <v>21</v>
      </c>
      <c r="M341" s="60">
        <f>VLOOKUP(B341,[9]Лист1!$B$71:$J$82,9,FALSE)</f>
        <v>20</v>
      </c>
      <c r="N341" s="60">
        <f>VLOOKUP(B341,[10]Лист1!$B$62:$G$74,6,FALSE)</f>
        <v>20</v>
      </c>
      <c r="O341" s="60"/>
      <c r="P341" s="60"/>
      <c r="Q341" s="60">
        <v>25</v>
      </c>
      <c r="R341" s="60"/>
      <c r="S341" s="60"/>
      <c r="T341" s="60">
        <f>VLOOKUP(B341,[15]Лист1!$B$87:$M$108,12,FALSE)</f>
        <v>16</v>
      </c>
      <c r="U341" s="60">
        <f>VLOOKUP(B341,[16]Лист1!$B$95:$J$123,9,FALSE)</f>
        <v>10</v>
      </c>
      <c r="V341" s="60">
        <f>VLOOKUP(B341,'[17]12 КМ'!$D$15:$I$38,6,FALSE)</f>
        <v>15</v>
      </c>
      <c r="W341" s="60"/>
      <c r="X341" s="60">
        <f t="shared" si="10"/>
        <v>127</v>
      </c>
    </row>
    <row r="342" spans="1:24" ht="13.5" customHeight="1" x14ac:dyDescent="0.25">
      <c r="A342" s="63">
        <v>19</v>
      </c>
      <c r="B342" s="17" t="s">
        <v>44</v>
      </c>
      <c r="C342" s="17" t="s">
        <v>137</v>
      </c>
      <c r="D342" s="2">
        <v>2003</v>
      </c>
      <c r="E342" s="60">
        <f>VLOOKUP(B342,[1]Лист1!$B$113:$C$142,2,FALSE)</f>
        <v>25</v>
      </c>
      <c r="F342" s="60">
        <f>VLOOKUP(B342,[2]Лист1!$B$69:$J$95,9,FALSE)</f>
        <v>22</v>
      </c>
      <c r="G342" s="60">
        <f>VLOOKUP(B342,[3]ИТОГ!$B$107:$C$136,2,FALSE)</f>
        <v>23</v>
      </c>
      <c r="H342" s="60"/>
      <c r="I342" s="60">
        <f>VLOOKUP(B342,[5]Лист1!$B$91:$I$120,8,FALSE)</f>
        <v>21</v>
      </c>
      <c r="J342" s="60">
        <f>VLOOKUP(B342,[6]Лист1!$B$118:$H$147,7,FALSE)</f>
        <v>19</v>
      </c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>
        <f t="shared" si="10"/>
        <v>110</v>
      </c>
    </row>
    <row r="343" spans="1:24" x14ac:dyDescent="0.25">
      <c r="A343" s="63">
        <v>20</v>
      </c>
      <c r="B343" s="17" t="s">
        <v>141</v>
      </c>
      <c r="C343" s="17" t="s">
        <v>233</v>
      </c>
      <c r="D343" s="2">
        <v>2004</v>
      </c>
      <c r="E343" s="60">
        <f>VLOOKUP(B343,[1]Лист1!$B$113:$C$142,2,FALSE)</f>
        <v>14</v>
      </c>
      <c r="F343" s="60">
        <f>VLOOKUP(B343,[2]Лист1!$B$69:$J$95,9,FALSE)</f>
        <v>19</v>
      </c>
      <c r="G343" s="60"/>
      <c r="H343" s="60"/>
      <c r="I343" s="60"/>
      <c r="J343" s="60">
        <f>VLOOKUP(B343,[6]Лист1!$B$118:$H$147,7,FALSE)</f>
        <v>13</v>
      </c>
      <c r="K343" s="60"/>
      <c r="L343" s="60"/>
      <c r="M343" s="60"/>
      <c r="N343" s="60"/>
      <c r="O343" s="60">
        <v>20</v>
      </c>
      <c r="P343" s="60"/>
      <c r="Q343" s="60"/>
      <c r="R343" s="60"/>
      <c r="S343" s="60"/>
      <c r="T343" s="60">
        <f>VLOOKUP(B343,[15]Лист1!$B$87:$M$108,12,FALSE)</f>
        <v>21</v>
      </c>
      <c r="U343" s="60"/>
      <c r="V343" s="60">
        <f>VLOOKUP(B343,'[17]12 КМ'!$D$15:$I$38,6,FALSE)</f>
        <v>20</v>
      </c>
      <c r="W343" s="60"/>
      <c r="X343" s="60">
        <f t="shared" si="10"/>
        <v>107</v>
      </c>
    </row>
    <row r="344" spans="1:24" x14ac:dyDescent="0.25">
      <c r="A344" s="63">
        <v>21</v>
      </c>
      <c r="B344" s="17" t="s">
        <v>281</v>
      </c>
      <c r="C344" s="17" t="s">
        <v>10</v>
      </c>
      <c r="D344" s="2">
        <v>2004</v>
      </c>
      <c r="E344" s="60">
        <f>VLOOKUP(B344,[1]Лист1!$B$113:$C$142,2,FALSE)</f>
        <v>24</v>
      </c>
      <c r="F344" s="60"/>
      <c r="G344" s="60">
        <f>VLOOKUP(B344,[3]ИТОГ!$B$107:$C$136,2,FALSE)</f>
        <v>24</v>
      </c>
      <c r="H344" s="60">
        <f>VLOOKUP(B344,[4]Sheet1!$B$89:$L$109,11,FALSE)</f>
        <v>27</v>
      </c>
      <c r="I344" s="60">
        <f>VLOOKUP(B344,[5]Лист1!$B$91:$I$120,8,FALSE)</f>
        <v>22</v>
      </c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>
        <f t="shared" si="10"/>
        <v>97</v>
      </c>
    </row>
    <row r="345" spans="1:24" x14ac:dyDescent="0.25">
      <c r="A345" s="63">
        <v>22</v>
      </c>
      <c r="B345" s="17" t="s">
        <v>92</v>
      </c>
      <c r="C345" s="17" t="s">
        <v>6</v>
      </c>
      <c r="D345" s="2">
        <v>2004</v>
      </c>
      <c r="E345" s="60">
        <f>VLOOKUP(B345,[1]Лист1!$B$113:$C$142,2,FALSE)</f>
        <v>10</v>
      </c>
      <c r="F345" s="60"/>
      <c r="G345" s="60">
        <f>VLOOKUP(B345,[3]ИТОГ!$B$107:$C$136,2,FALSE)</f>
        <v>9</v>
      </c>
      <c r="H345" s="60">
        <f>VLOOKUP(B345,[4]Sheet1!$B$89:$L$109,11,FALSE)</f>
        <v>13</v>
      </c>
      <c r="I345" s="60">
        <f>VLOOKUP(B345,[5]Лист1!$B$91:$I$120,8,FALSE)</f>
        <v>7</v>
      </c>
      <c r="J345" s="60">
        <f>VLOOKUP(B345,[6]Лист1!$B$118:$H$147,7,FALSE)</f>
        <v>5</v>
      </c>
      <c r="K345" s="60">
        <f>VLOOKUP(B345,[7]Лист1!$B$80:$I$96,8,FALSE)</f>
        <v>15</v>
      </c>
      <c r="L345" s="60"/>
      <c r="M345" s="60"/>
      <c r="N345" s="60"/>
      <c r="O345" s="60"/>
      <c r="P345" s="60"/>
      <c r="Q345" s="60">
        <v>17</v>
      </c>
      <c r="R345" s="60">
        <f>VLOOKUP(B345,[13]Лист1!$B$51:$H$63,7,FALSE)</f>
        <v>20</v>
      </c>
      <c r="S345" s="60"/>
      <c r="T345" s="60"/>
      <c r="U345" s="60"/>
      <c r="V345" s="60"/>
      <c r="W345" s="60"/>
      <c r="X345" s="60">
        <f t="shared" si="10"/>
        <v>96</v>
      </c>
    </row>
    <row r="346" spans="1:24" x14ac:dyDescent="0.25">
      <c r="A346" s="63">
        <v>23</v>
      </c>
      <c r="B346" s="17" t="s">
        <v>4</v>
      </c>
      <c r="C346" s="17" t="s">
        <v>269</v>
      </c>
      <c r="D346" s="2">
        <v>2003</v>
      </c>
      <c r="E346" s="60">
        <f>VLOOKUP(B346,[1]Лист1!$B$113:$C$142,2,FALSE)</f>
        <v>18</v>
      </c>
      <c r="F346" s="60">
        <f>VLOOKUP(B346,[2]Лист1!$B$69:$J$95,9,FALSE)</f>
        <v>21</v>
      </c>
      <c r="G346" s="60"/>
      <c r="H346" s="60"/>
      <c r="I346" s="60"/>
      <c r="J346" s="60">
        <f>VLOOKUP(B346,[6]Лист1!$B$118:$H$147,7,FALSE)</f>
        <v>20</v>
      </c>
      <c r="K346" s="60"/>
      <c r="L346" s="60"/>
      <c r="M346" s="60">
        <f>VLOOKUP(B346,[9]Лист1!$B$71:$J$82,9,FALSE)</f>
        <v>29</v>
      </c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>
        <f t="shared" si="10"/>
        <v>88</v>
      </c>
    </row>
    <row r="347" spans="1:24" ht="15.75" customHeight="1" x14ac:dyDescent="0.25">
      <c r="A347" s="63">
        <v>24</v>
      </c>
      <c r="B347" s="17" t="s">
        <v>282</v>
      </c>
      <c r="C347" s="17" t="s">
        <v>207</v>
      </c>
      <c r="D347" s="2">
        <v>2003</v>
      </c>
      <c r="E347" s="60">
        <f>VLOOKUP(B347,[1]Лист1!$B$113:$C$142,2,FALSE)</f>
        <v>22</v>
      </c>
      <c r="F347" s="60">
        <f>VLOOKUP(B347,[2]Лист1!$B$69:$J$95,9,FALSE)</f>
        <v>23</v>
      </c>
      <c r="G347" s="60">
        <f>VLOOKUP(B347,[3]ИТОГ!$B$107:$C$136,2,FALSE)</f>
        <v>20</v>
      </c>
      <c r="H347" s="60">
        <f>VLOOKUP(B347,[4]Sheet1!$B$89:$L$109,11,FALSE)</f>
        <v>19</v>
      </c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>
        <f t="shared" si="10"/>
        <v>84</v>
      </c>
    </row>
    <row r="348" spans="1:24" x14ac:dyDescent="0.25">
      <c r="A348" s="63">
        <v>25</v>
      </c>
      <c r="B348" s="17" t="s">
        <v>285</v>
      </c>
      <c r="C348" s="17" t="s">
        <v>233</v>
      </c>
      <c r="D348" s="2">
        <v>2003</v>
      </c>
      <c r="E348" s="60">
        <f>VLOOKUP(B348,[1]Лист1!$B$113:$C$142,2,FALSE)</f>
        <v>8</v>
      </c>
      <c r="F348" s="60">
        <f>VLOOKUP(B348,[2]Лист1!$B$69:$J$95,9,FALSE)</f>
        <v>11</v>
      </c>
      <c r="G348" s="60">
        <f>VLOOKUP(B348,[3]ИТОГ!$B$107:$C$136,2,FALSE)</f>
        <v>13</v>
      </c>
      <c r="H348" s="60"/>
      <c r="I348" s="60"/>
      <c r="J348" s="60">
        <f>VLOOKUP(B348,[6]Лист1!$B$118:$H$147,7,FALSE)</f>
        <v>12</v>
      </c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>
        <f>VLOOKUP(B348,[16]Лист1!$B$95:$J$123,9,FALSE)</f>
        <v>17</v>
      </c>
      <c r="V348" s="60">
        <f>VLOOKUP(B348,'[17]12 КМ'!$D$15:$I$38,6,FALSE)</f>
        <v>21</v>
      </c>
      <c r="W348" s="60"/>
      <c r="X348" s="60">
        <f t="shared" si="10"/>
        <v>82</v>
      </c>
    </row>
    <row r="349" spans="1:24" x14ac:dyDescent="0.25">
      <c r="A349" s="63">
        <v>26</v>
      </c>
      <c r="B349" s="50" t="s">
        <v>700</v>
      </c>
      <c r="C349" s="50" t="s">
        <v>701</v>
      </c>
      <c r="D349" s="2">
        <v>2003</v>
      </c>
      <c r="E349" s="60"/>
      <c r="F349" s="60"/>
      <c r="G349" s="60"/>
      <c r="H349" s="60"/>
      <c r="I349" s="60"/>
      <c r="J349" s="60"/>
      <c r="K349" s="60">
        <v>14</v>
      </c>
      <c r="L349" s="60">
        <f>VLOOKUP(B349,[8]Финал!$B$62:$G$77,6,FALSE)</f>
        <v>16</v>
      </c>
      <c r="M349" s="60">
        <f>VLOOKUP(B349,[9]Лист1!$B$71:$J$82,9,FALSE)</f>
        <v>19</v>
      </c>
      <c r="N349" s="60"/>
      <c r="O349" s="60"/>
      <c r="P349" s="60"/>
      <c r="Q349" s="60"/>
      <c r="R349" s="60"/>
      <c r="S349" s="60"/>
      <c r="T349" s="60">
        <f>VLOOKUP(B349,[15]Лист1!$B$87:$M$108,12,FALSE)</f>
        <v>14</v>
      </c>
      <c r="U349" s="60"/>
      <c r="V349" s="60">
        <f>VLOOKUP(B349,'[17]12 КМ'!$D$15:$I$38,6,FALSE)</f>
        <v>11</v>
      </c>
      <c r="W349" s="60"/>
      <c r="X349" s="60">
        <f t="shared" si="10"/>
        <v>74</v>
      </c>
    </row>
    <row r="350" spans="1:24" ht="17.25" customHeight="1" x14ac:dyDescent="0.25">
      <c r="A350" s="63">
        <v>27</v>
      </c>
      <c r="B350" s="17" t="s">
        <v>114</v>
      </c>
      <c r="C350" s="17" t="s">
        <v>213</v>
      </c>
      <c r="D350" s="2">
        <v>2004</v>
      </c>
      <c r="E350" s="60">
        <f>VLOOKUP(B350,[1]Лист1!$B$113:$C$142,2,FALSE)</f>
        <v>9</v>
      </c>
      <c r="F350" s="60">
        <f>VLOOKUP(B350,[2]Лист1!$B$69:$J$95,9,FALSE)</f>
        <v>12</v>
      </c>
      <c r="G350" s="60"/>
      <c r="H350" s="60"/>
      <c r="I350" s="60"/>
      <c r="J350" s="60"/>
      <c r="K350" s="60"/>
      <c r="L350" s="60"/>
      <c r="M350" s="60"/>
      <c r="N350" s="60"/>
      <c r="O350" s="60"/>
      <c r="P350" s="60">
        <f>VLOOKUP(B350,[11]Лист2!$B$69:$L$78,11,FALSE)</f>
        <v>22</v>
      </c>
      <c r="Q350" s="60"/>
      <c r="R350" s="60"/>
      <c r="S350" s="60"/>
      <c r="T350" s="60">
        <f>VLOOKUP(B350,[15]Лист1!$B$87:$M$108,12,FALSE)</f>
        <v>22</v>
      </c>
      <c r="U350" s="60"/>
      <c r="V350" s="60"/>
      <c r="W350" s="60"/>
      <c r="X350" s="60">
        <f t="shared" si="10"/>
        <v>65</v>
      </c>
    </row>
    <row r="351" spans="1:24" ht="16.5" customHeight="1" x14ac:dyDescent="0.25">
      <c r="A351" s="63">
        <v>28</v>
      </c>
      <c r="B351" s="17" t="s">
        <v>466</v>
      </c>
      <c r="C351" s="17" t="s">
        <v>6</v>
      </c>
      <c r="D351" s="21">
        <v>2004</v>
      </c>
      <c r="E351" s="60"/>
      <c r="F351" s="60"/>
      <c r="G351" s="60">
        <f>VLOOKUP(B351,[3]ИТОГ!$B$107:$C$136,2,FALSE)</f>
        <v>12</v>
      </c>
      <c r="H351" s="60">
        <f>VLOOKUP(B351,[4]Sheet1!$B$89:$L$109,11,FALSE)</f>
        <v>17</v>
      </c>
      <c r="I351" s="60">
        <f>VLOOKUP(B351,[5]Лист1!$B$91:$I$120,8,FALSE)</f>
        <v>16</v>
      </c>
      <c r="J351" s="60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>
        <f>VLOOKUP(B351,'[17]12 КМ'!$D$15:$I$38,6,FALSE)</f>
        <v>10</v>
      </c>
      <c r="W351" s="60"/>
      <c r="X351" s="60">
        <f t="shared" si="10"/>
        <v>55</v>
      </c>
    </row>
    <row r="352" spans="1:24" x14ac:dyDescent="0.25">
      <c r="A352" s="63">
        <v>29</v>
      </c>
      <c r="B352" s="17" t="s">
        <v>175</v>
      </c>
      <c r="C352" s="17" t="s">
        <v>137</v>
      </c>
      <c r="D352" s="2">
        <v>2003</v>
      </c>
      <c r="E352" s="60">
        <f>VLOOKUP(B352,[1]Лист1!$B$113:$C$142,2,FALSE)</f>
        <v>6</v>
      </c>
      <c r="F352" s="60">
        <f>VLOOKUP(B352,[2]Лист1!$B$69:$J$95,9,FALSE)</f>
        <v>9</v>
      </c>
      <c r="G352" s="60">
        <f>VLOOKUP(B352,[3]ИТОГ!$B$107:$C$136,2,FALSE)</f>
        <v>21</v>
      </c>
      <c r="H352" s="60"/>
      <c r="I352" s="60">
        <f>VLOOKUP(B352,[5]Лист1!$B$91:$I$120,8,FALSE)</f>
        <v>9</v>
      </c>
      <c r="J352" s="60">
        <f>VLOOKUP(B352,[6]Лист1!$B$118:$H$147,7,FALSE)</f>
        <v>8</v>
      </c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>
        <f t="shared" si="10"/>
        <v>53</v>
      </c>
    </row>
    <row r="353" spans="1:24" x14ac:dyDescent="0.25">
      <c r="A353" s="63">
        <v>30</v>
      </c>
      <c r="B353" s="50" t="s">
        <v>540</v>
      </c>
      <c r="C353" s="50" t="s">
        <v>541</v>
      </c>
      <c r="D353" s="2">
        <v>2003</v>
      </c>
      <c r="E353" s="60"/>
      <c r="F353" s="60"/>
      <c r="G353" s="60"/>
      <c r="H353" s="60"/>
      <c r="I353" s="60">
        <f>VLOOKUP(B353,[5]Лист1!$B$91:$I$120,8,FALSE)</f>
        <v>29</v>
      </c>
      <c r="J353" s="60">
        <f>VLOOKUP(B353,[6]Лист1!$B$118:$H$147,7,FALSE)</f>
        <v>22</v>
      </c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>
        <f t="shared" si="10"/>
        <v>51</v>
      </c>
    </row>
    <row r="354" spans="1:24" x14ac:dyDescent="0.25">
      <c r="A354" s="63">
        <v>31</v>
      </c>
      <c r="B354" s="17" t="s">
        <v>856</v>
      </c>
      <c r="C354" s="17" t="s">
        <v>858</v>
      </c>
      <c r="D354" s="21">
        <v>2003</v>
      </c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>
        <v>24</v>
      </c>
      <c r="S354" s="60">
        <f>VLOOKUP(B354,[14]Лист1!$B$88:$K$116,10,FALSE)</f>
        <v>24</v>
      </c>
      <c r="T354" s="60"/>
      <c r="U354" s="60"/>
      <c r="V354" s="60"/>
      <c r="W354" s="60"/>
      <c r="X354" s="60">
        <f t="shared" si="10"/>
        <v>48</v>
      </c>
    </row>
    <row r="355" spans="1:24" x14ac:dyDescent="0.25">
      <c r="A355" s="63">
        <v>31</v>
      </c>
      <c r="B355" s="17" t="s">
        <v>287</v>
      </c>
      <c r="C355" s="17" t="s">
        <v>6</v>
      </c>
      <c r="D355" s="2">
        <v>2004</v>
      </c>
      <c r="E355" s="60">
        <f>VLOOKUP(B355,[1]Лист1!$B$113:$C$142,2,FALSE)</f>
        <v>2</v>
      </c>
      <c r="F355" s="60"/>
      <c r="G355" s="60"/>
      <c r="H355" s="60"/>
      <c r="I355" s="60"/>
      <c r="J355" s="60"/>
      <c r="K355" s="60"/>
      <c r="L355" s="60">
        <f>VLOOKUP(B355,[8]Финал!$B$62:$G$77,6,FALSE)</f>
        <v>15</v>
      </c>
      <c r="M355" s="60"/>
      <c r="N355" s="60">
        <f>VLOOKUP(B355,[10]Лист1!$B$62:$G$74,6,FALSE)</f>
        <v>19</v>
      </c>
      <c r="O355" s="60"/>
      <c r="P355" s="60"/>
      <c r="Q355" s="60"/>
      <c r="R355" s="60"/>
      <c r="S355" s="60"/>
      <c r="T355" s="60"/>
      <c r="U355" s="60"/>
      <c r="V355" s="60">
        <f>VLOOKUP(B355,'[17]12 КМ'!$D$15:$I$38,6,FALSE)</f>
        <v>12</v>
      </c>
      <c r="W355" s="60"/>
      <c r="X355" s="60">
        <f t="shared" si="10"/>
        <v>48</v>
      </c>
    </row>
    <row r="356" spans="1:24" x14ac:dyDescent="0.25">
      <c r="A356" s="63">
        <v>33</v>
      </c>
      <c r="B356" s="50" t="s">
        <v>611</v>
      </c>
      <c r="C356" s="50" t="s">
        <v>554</v>
      </c>
      <c r="D356" s="2">
        <v>2003</v>
      </c>
      <c r="E356" s="60"/>
      <c r="F356" s="60"/>
      <c r="G356" s="60"/>
      <c r="H356" s="60"/>
      <c r="I356" s="60"/>
      <c r="J356" s="60">
        <v>17</v>
      </c>
      <c r="K356" s="60"/>
      <c r="L356" s="60"/>
      <c r="M356" s="60"/>
      <c r="N356" s="60">
        <f>VLOOKUP(B356,[10]Лист1!$B$62:$G$74,6,FALSE)</f>
        <v>24</v>
      </c>
      <c r="O356" s="60"/>
      <c r="P356" s="60"/>
      <c r="Q356" s="60"/>
      <c r="R356" s="60"/>
      <c r="S356" s="60"/>
      <c r="T356" s="60"/>
      <c r="U356" s="60"/>
      <c r="V356" s="60"/>
      <c r="W356" s="60"/>
      <c r="X356" s="60">
        <f t="shared" si="10"/>
        <v>41</v>
      </c>
    </row>
    <row r="357" spans="1:24" x14ac:dyDescent="0.25">
      <c r="A357" s="63">
        <v>34</v>
      </c>
      <c r="B357" s="54" t="s">
        <v>721</v>
      </c>
      <c r="C357" s="55" t="s">
        <v>478</v>
      </c>
      <c r="D357" s="2">
        <v>2004</v>
      </c>
      <c r="E357" s="60"/>
      <c r="F357" s="60"/>
      <c r="G357" s="60"/>
      <c r="H357" s="60"/>
      <c r="I357" s="60"/>
      <c r="J357" s="60"/>
      <c r="K357" s="60"/>
      <c r="L357" s="60">
        <v>18</v>
      </c>
      <c r="M357" s="60"/>
      <c r="N357" s="60"/>
      <c r="O357" s="60"/>
      <c r="P357" s="60"/>
      <c r="Q357" s="60"/>
      <c r="R357" s="60">
        <f>VLOOKUP(B357,[13]Лист1!$B$51:$H$63,7,FALSE)</f>
        <v>22</v>
      </c>
      <c r="S357" s="60"/>
      <c r="T357" s="60"/>
      <c r="U357" s="60"/>
      <c r="V357" s="60"/>
      <c r="W357" s="60"/>
      <c r="X357" s="60">
        <f t="shared" si="10"/>
        <v>40</v>
      </c>
    </row>
    <row r="358" spans="1:24" x14ac:dyDescent="0.25">
      <c r="A358" s="63">
        <v>35</v>
      </c>
      <c r="B358" s="50" t="s">
        <v>542</v>
      </c>
      <c r="C358" s="50" t="s">
        <v>541</v>
      </c>
      <c r="D358" s="2">
        <v>2003</v>
      </c>
      <c r="E358" s="60"/>
      <c r="F358" s="60"/>
      <c r="G358" s="60"/>
      <c r="H358" s="60"/>
      <c r="I358" s="60">
        <f>VLOOKUP(B358,[5]Лист1!$B$91:$I$120,8,FALSE)</f>
        <v>20</v>
      </c>
      <c r="J358" s="60">
        <f>VLOOKUP(B358,[6]Лист1!$B$118:$H$147,7,FALSE)</f>
        <v>18</v>
      </c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>
        <f t="shared" si="10"/>
        <v>38</v>
      </c>
    </row>
    <row r="359" spans="1:24" x14ac:dyDescent="0.25">
      <c r="A359" s="63">
        <v>36</v>
      </c>
      <c r="B359" s="54" t="s">
        <v>722</v>
      </c>
      <c r="C359" s="55" t="s">
        <v>723</v>
      </c>
      <c r="D359" s="2">
        <v>2003</v>
      </c>
      <c r="E359" s="60"/>
      <c r="F359" s="60"/>
      <c r="G359" s="60"/>
      <c r="H359" s="60"/>
      <c r="I359" s="60"/>
      <c r="J359" s="60"/>
      <c r="K359" s="60"/>
      <c r="L359" s="60">
        <v>17</v>
      </c>
      <c r="M359" s="60"/>
      <c r="N359" s="60">
        <f>VLOOKUP(B359,[10]Лист1!$B$62:$G$74,6,FALSE)</f>
        <v>18</v>
      </c>
      <c r="O359" s="60"/>
      <c r="P359" s="60"/>
      <c r="Q359" s="60"/>
      <c r="R359" s="60"/>
      <c r="S359" s="60"/>
      <c r="T359" s="60"/>
      <c r="U359" s="60"/>
      <c r="V359" s="60"/>
      <c r="W359" s="60"/>
      <c r="X359" s="60">
        <f t="shared" si="10"/>
        <v>35</v>
      </c>
    </row>
    <row r="360" spans="1:24" x14ac:dyDescent="0.25">
      <c r="A360" s="63">
        <v>36</v>
      </c>
      <c r="B360" s="17" t="s">
        <v>147</v>
      </c>
      <c r="C360" s="17" t="s">
        <v>6</v>
      </c>
      <c r="D360" s="2">
        <v>2004</v>
      </c>
      <c r="E360" s="60">
        <f>VLOOKUP(B360,[1]Лист1!$B$113:$C$142,2,FALSE)</f>
        <v>7</v>
      </c>
      <c r="F360" s="60">
        <f>VLOOKUP(B360,[2]Лист1!$B$69:$J$95,9,FALSE)</f>
        <v>6</v>
      </c>
      <c r="G360" s="60">
        <f>VLOOKUP(B360,[3]ИТОГ!$B$107:$C$136,2,FALSE)</f>
        <v>10</v>
      </c>
      <c r="H360" s="60">
        <f>VLOOKUP(B360,[4]Sheet1!$B$89:$L$109,11,FALSE)</f>
        <v>12</v>
      </c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>
        <f t="shared" si="10"/>
        <v>35</v>
      </c>
    </row>
    <row r="361" spans="1:24" x14ac:dyDescent="0.25">
      <c r="A361" s="63">
        <v>38</v>
      </c>
      <c r="B361" s="50" t="s">
        <v>604</v>
      </c>
      <c r="C361" s="50" t="s">
        <v>605</v>
      </c>
      <c r="D361" s="2">
        <v>2003</v>
      </c>
      <c r="E361" s="60"/>
      <c r="F361" s="60"/>
      <c r="G361" s="60"/>
      <c r="H361" s="60"/>
      <c r="I361" s="60"/>
      <c r="J361" s="60">
        <v>33</v>
      </c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>
        <f t="shared" si="10"/>
        <v>33</v>
      </c>
    </row>
    <row r="362" spans="1:24" x14ac:dyDescent="0.25">
      <c r="A362" s="63">
        <v>39</v>
      </c>
      <c r="B362" s="17" t="s">
        <v>288</v>
      </c>
      <c r="C362" s="17" t="s">
        <v>231</v>
      </c>
      <c r="D362" s="2">
        <v>2003</v>
      </c>
      <c r="E362" s="60">
        <f>VLOOKUP(B362,[1]Лист1!$B$113:$C$142,2,FALSE)</f>
        <v>1</v>
      </c>
      <c r="F362" s="60"/>
      <c r="G362" s="60">
        <f>VLOOKUP(B362,[3]ИТОГ!$B$107:$C$136,2,FALSE)</f>
        <v>6</v>
      </c>
      <c r="H362" s="60">
        <f>VLOOKUP(B362,[4]Sheet1!$B$89:$L$109,11,FALSE)</f>
        <v>11</v>
      </c>
      <c r="I362" s="60">
        <f>VLOOKUP(B362,[5]Лист1!$B$91:$I$120,8,FALSE)</f>
        <v>5</v>
      </c>
      <c r="J362" s="60">
        <f>VLOOKUP(B362,[6]Лист1!$B$118:$H$147,7,FALSE)</f>
        <v>1</v>
      </c>
      <c r="K362" s="60"/>
      <c r="L362" s="60"/>
      <c r="M362" s="60"/>
      <c r="N362" s="60"/>
      <c r="O362" s="60"/>
      <c r="P362" s="60"/>
      <c r="Q362" s="60"/>
      <c r="R362" s="60"/>
      <c r="S362" s="60">
        <f>VLOOKUP(B362,[14]Лист1!$B$88:$K$116,10,FALSE)</f>
        <v>5</v>
      </c>
      <c r="T362" s="60"/>
      <c r="U362" s="60"/>
      <c r="V362" s="60"/>
      <c r="W362" s="60"/>
      <c r="X362" s="60">
        <f t="shared" si="10"/>
        <v>29</v>
      </c>
    </row>
    <row r="363" spans="1:24" x14ac:dyDescent="0.25">
      <c r="A363" s="63">
        <v>39</v>
      </c>
      <c r="B363" s="17" t="s">
        <v>1176</v>
      </c>
      <c r="C363" s="17" t="s">
        <v>1177</v>
      </c>
      <c r="D363" s="21">
        <v>2003</v>
      </c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>
        <v>29</v>
      </c>
      <c r="W363" s="60"/>
      <c r="X363" s="60">
        <f t="shared" si="10"/>
        <v>29</v>
      </c>
    </row>
    <row r="364" spans="1:24" x14ac:dyDescent="0.25">
      <c r="A364" s="63">
        <v>39</v>
      </c>
      <c r="B364" s="56" t="s">
        <v>1056</v>
      </c>
      <c r="C364" s="56" t="s">
        <v>1057</v>
      </c>
      <c r="D364" s="21">
        <v>2003</v>
      </c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>
        <v>29</v>
      </c>
      <c r="V364" s="60"/>
      <c r="W364" s="60"/>
      <c r="X364" s="60">
        <f t="shared" si="10"/>
        <v>29</v>
      </c>
    </row>
    <row r="365" spans="1:24" x14ac:dyDescent="0.25">
      <c r="A365" s="63">
        <v>39</v>
      </c>
      <c r="B365" s="50" t="s">
        <v>544</v>
      </c>
      <c r="C365" s="50" t="s">
        <v>522</v>
      </c>
      <c r="D365" s="2">
        <v>2004</v>
      </c>
      <c r="E365" s="60"/>
      <c r="F365" s="60"/>
      <c r="G365" s="60"/>
      <c r="H365" s="60"/>
      <c r="I365" s="60">
        <f>VLOOKUP(B365,[5]Лист1!$B$91:$I$120,8,FALSE)</f>
        <v>10</v>
      </c>
      <c r="J365" s="60"/>
      <c r="K365" s="60"/>
      <c r="L365" s="60"/>
      <c r="M365" s="60"/>
      <c r="N365" s="60"/>
      <c r="O365" s="60"/>
      <c r="P365" s="60"/>
      <c r="Q365" s="60"/>
      <c r="R365" s="60"/>
      <c r="S365" s="60">
        <f>VLOOKUP(B365,[14]Лист1!$B$88:$K$116,10,FALSE)</f>
        <v>19</v>
      </c>
      <c r="T365" s="60"/>
      <c r="U365" s="60"/>
      <c r="V365" s="60"/>
      <c r="W365" s="60"/>
      <c r="X365" s="60">
        <f t="shared" si="10"/>
        <v>29</v>
      </c>
    </row>
    <row r="366" spans="1:24" x14ac:dyDescent="0.25">
      <c r="A366" s="63">
        <v>43</v>
      </c>
      <c r="B366" s="17" t="s">
        <v>857</v>
      </c>
      <c r="C366" s="17" t="s">
        <v>859</v>
      </c>
      <c r="D366" s="21">
        <v>2003</v>
      </c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>
        <v>18</v>
      </c>
      <c r="S366" s="60"/>
      <c r="T366" s="60">
        <v>9</v>
      </c>
      <c r="U366" s="60"/>
      <c r="V366" s="60"/>
      <c r="W366" s="60"/>
      <c r="X366" s="60">
        <f t="shared" si="10"/>
        <v>27</v>
      </c>
    </row>
    <row r="367" spans="1:24" x14ac:dyDescent="0.25">
      <c r="A367" s="63">
        <v>43</v>
      </c>
      <c r="B367" s="17" t="s">
        <v>1012</v>
      </c>
      <c r="C367" s="17" t="s">
        <v>1013</v>
      </c>
      <c r="D367" s="21">
        <v>2003</v>
      </c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>
        <v>18</v>
      </c>
      <c r="U367" s="60"/>
      <c r="V367" s="60">
        <f>VLOOKUP(B367,'[17]12 КМ'!$D$15:$I$38,6,FALSE)</f>
        <v>9</v>
      </c>
      <c r="W367" s="60"/>
      <c r="X367" s="60">
        <f t="shared" si="10"/>
        <v>27</v>
      </c>
    </row>
    <row r="368" spans="1:24" x14ac:dyDescent="0.25">
      <c r="A368" s="63">
        <v>45</v>
      </c>
      <c r="B368" s="56" t="s">
        <v>1058</v>
      </c>
      <c r="C368" s="56" t="s">
        <v>1041</v>
      </c>
      <c r="D368" s="21">
        <v>2003</v>
      </c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>
        <v>25</v>
      </c>
      <c r="V368" s="60"/>
      <c r="W368" s="60"/>
      <c r="X368" s="60">
        <f t="shared" si="10"/>
        <v>25</v>
      </c>
    </row>
    <row r="369" spans="1:24" x14ac:dyDescent="0.25">
      <c r="A369" s="63">
        <v>46</v>
      </c>
      <c r="B369" s="17" t="s">
        <v>153</v>
      </c>
      <c r="C369" s="17" t="s">
        <v>137</v>
      </c>
      <c r="D369" s="2">
        <v>2003</v>
      </c>
      <c r="E369" s="60">
        <f>VLOOKUP(B369,[1]Лист1!$B$113:$C$142,2,FALSE)</f>
        <v>5</v>
      </c>
      <c r="F369" s="60">
        <f>VLOOKUP(B369,[2]Лист1!$B$69:$J$95,9,FALSE)</f>
        <v>8</v>
      </c>
      <c r="G369" s="60">
        <f>VLOOKUP(B369,[3]ИТОГ!$B$107:$C$136,2,FALSE)</f>
        <v>8</v>
      </c>
      <c r="H369" s="60"/>
      <c r="I369" s="60">
        <f>VLOOKUP(B369,[5]Лист1!$B$91:$I$120,8,FALSE)</f>
        <v>3</v>
      </c>
      <c r="J369" s="60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>
        <f t="shared" ref="X369:X400" si="11">SUM(E369:W369)</f>
        <v>24</v>
      </c>
    </row>
    <row r="370" spans="1:24" x14ac:dyDescent="0.25">
      <c r="A370" s="63">
        <v>46</v>
      </c>
      <c r="B370" s="50" t="s">
        <v>545</v>
      </c>
      <c r="C370" s="50" t="s">
        <v>394</v>
      </c>
      <c r="D370" s="2">
        <v>2004</v>
      </c>
      <c r="E370" s="60"/>
      <c r="F370" s="60"/>
      <c r="G370" s="60"/>
      <c r="H370" s="60"/>
      <c r="I370" s="60">
        <f>VLOOKUP(B370,[5]Лист1!$B$91:$I$120,8,FALSE)</f>
        <v>8</v>
      </c>
      <c r="J370" s="60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>
        <f>VLOOKUP(B370,'[17]12 КМ'!$D$15:$I$38,6,FALSE)</f>
        <v>16</v>
      </c>
      <c r="W370" s="60"/>
      <c r="X370" s="60">
        <f t="shared" si="11"/>
        <v>24</v>
      </c>
    </row>
    <row r="371" spans="1:24" x14ac:dyDescent="0.25">
      <c r="A371" s="63">
        <v>48</v>
      </c>
      <c r="B371" s="17" t="s">
        <v>152</v>
      </c>
      <c r="C371" s="17" t="s">
        <v>20</v>
      </c>
      <c r="D371" s="2">
        <v>2003</v>
      </c>
      <c r="E371" s="60">
        <f>VLOOKUP(B371,[1]Лист1!$B$113:$C$142,2,FALSE)</f>
        <v>3</v>
      </c>
      <c r="F371" s="60">
        <f>VLOOKUP(B371,[2]Лист1!$B$69:$J$95,9,FALSE)</f>
        <v>7</v>
      </c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  <c r="S371" s="60"/>
      <c r="T371" s="60">
        <f>VLOOKUP(B371,[15]Лист1!$B$87:$M$108,12,FALSE)</f>
        <v>13</v>
      </c>
      <c r="U371" s="60"/>
      <c r="V371" s="60"/>
      <c r="W371" s="60"/>
      <c r="X371" s="60">
        <f t="shared" si="11"/>
        <v>23</v>
      </c>
    </row>
    <row r="372" spans="1:24" x14ac:dyDescent="0.25">
      <c r="A372" s="63">
        <v>48</v>
      </c>
      <c r="B372" s="50" t="s">
        <v>543</v>
      </c>
      <c r="C372" s="50" t="s">
        <v>269</v>
      </c>
      <c r="D372" s="2">
        <v>2004</v>
      </c>
      <c r="E372" s="60"/>
      <c r="F372" s="60"/>
      <c r="G372" s="60"/>
      <c r="H372" s="60"/>
      <c r="I372" s="60">
        <f>VLOOKUP(B372,[5]Лист1!$B$91:$I$120,8,FALSE)</f>
        <v>13</v>
      </c>
      <c r="J372" s="60">
        <f>VLOOKUP(B372,[6]Лист1!$B$118:$H$147,7,FALSE)</f>
        <v>10</v>
      </c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>
        <f t="shared" si="11"/>
        <v>23</v>
      </c>
    </row>
    <row r="373" spans="1:24" x14ac:dyDescent="0.25">
      <c r="A373" s="63">
        <v>50</v>
      </c>
      <c r="B373" s="50" t="s">
        <v>823</v>
      </c>
      <c r="C373" s="50" t="s">
        <v>251</v>
      </c>
      <c r="D373" s="2">
        <v>2003</v>
      </c>
      <c r="E373" s="60"/>
      <c r="F373" s="60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>
        <v>20</v>
      </c>
      <c r="R373" s="60"/>
      <c r="S373" s="60"/>
      <c r="T373" s="60"/>
      <c r="U373" s="60"/>
      <c r="V373" s="60"/>
      <c r="W373" s="60"/>
      <c r="X373" s="60">
        <f t="shared" si="11"/>
        <v>20</v>
      </c>
    </row>
    <row r="374" spans="1:24" x14ac:dyDescent="0.25">
      <c r="A374" s="63">
        <v>51</v>
      </c>
      <c r="B374" s="17" t="s">
        <v>468</v>
      </c>
      <c r="C374" s="17" t="s">
        <v>233</v>
      </c>
      <c r="D374" s="21">
        <v>2004</v>
      </c>
      <c r="E374" s="60"/>
      <c r="F374" s="60"/>
      <c r="G374" s="60">
        <f>VLOOKUP(B374,[3]ИТОГ!$B$107:$C$136,2,FALSE)</f>
        <v>3</v>
      </c>
      <c r="H374" s="60"/>
      <c r="I374" s="60"/>
      <c r="J374" s="60">
        <f>VLOOKUP(B374,[6]Лист1!$B$118:$H$147,7,FALSE)</f>
        <v>3</v>
      </c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>
        <f>VLOOKUP(B374,'[17]12 КМ'!$D$15:$I$38,6,FALSE)</f>
        <v>13</v>
      </c>
      <c r="W374" s="60"/>
      <c r="X374" s="60">
        <f t="shared" si="11"/>
        <v>19</v>
      </c>
    </row>
    <row r="375" spans="1:24" x14ac:dyDescent="0.25">
      <c r="A375" s="63">
        <v>51</v>
      </c>
      <c r="B375" s="50" t="s">
        <v>546</v>
      </c>
      <c r="C375" s="50" t="s">
        <v>231</v>
      </c>
      <c r="D375" s="2">
        <v>2003</v>
      </c>
      <c r="E375" s="60"/>
      <c r="F375" s="60"/>
      <c r="G375" s="60"/>
      <c r="H375" s="60"/>
      <c r="I375" s="60">
        <f>VLOOKUP(B375,[5]Лист1!$B$91:$I$120,8,FALSE)</f>
        <v>1</v>
      </c>
      <c r="J375" s="60"/>
      <c r="K375" s="60"/>
      <c r="L375" s="60"/>
      <c r="M375" s="60"/>
      <c r="N375" s="60"/>
      <c r="O375" s="60"/>
      <c r="P375" s="60"/>
      <c r="Q375" s="60">
        <v>18</v>
      </c>
      <c r="R375" s="60"/>
      <c r="S375" s="60"/>
      <c r="T375" s="60"/>
      <c r="U375" s="60"/>
      <c r="V375" s="60"/>
      <c r="W375" s="60"/>
      <c r="X375" s="60">
        <f t="shared" si="11"/>
        <v>19</v>
      </c>
    </row>
    <row r="376" spans="1:24" x14ac:dyDescent="0.25">
      <c r="A376" s="63">
        <v>51</v>
      </c>
      <c r="B376" s="50" t="s">
        <v>824</v>
      </c>
      <c r="C376" s="50" t="s">
        <v>51</v>
      </c>
      <c r="D376" s="2">
        <v>2004</v>
      </c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>
        <v>19</v>
      </c>
      <c r="R376" s="60"/>
      <c r="S376" s="60"/>
      <c r="T376" s="60"/>
      <c r="U376" s="60"/>
      <c r="V376" s="60"/>
      <c r="W376" s="60"/>
      <c r="X376" s="60">
        <f t="shared" si="11"/>
        <v>19</v>
      </c>
    </row>
    <row r="377" spans="1:24" x14ac:dyDescent="0.25">
      <c r="A377" s="63">
        <v>54</v>
      </c>
      <c r="B377" s="17" t="s">
        <v>939</v>
      </c>
      <c r="C377" s="17" t="s">
        <v>880</v>
      </c>
      <c r="D377" s="21">
        <v>2003</v>
      </c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>
        <v>18</v>
      </c>
      <c r="T377" s="60"/>
      <c r="U377" s="60"/>
      <c r="V377" s="60"/>
      <c r="W377" s="60"/>
      <c r="X377" s="60">
        <f t="shared" si="11"/>
        <v>18</v>
      </c>
    </row>
    <row r="378" spans="1:24" x14ac:dyDescent="0.25">
      <c r="A378" s="63">
        <v>54</v>
      </c>
      <c r="B378" s="56" t="s">
        <v>1059</v>
      </c>
      <c r="C378" s="56" t="s">
        <v>1060</v>
      </c>
      <c r="D378" s="21">
        <v>2003</v>
      </c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>
        <v>18</v>
      </c>
      <c r="V378" s="60"/>
      <c r="W378" s="60"/>
      <c r="X378" s="60">
        <f t="shared" si="11"/>
        <v>18</v>
      </c>
    </row>
    <row r="379" spans="1:24" x14ac:dyDescent="0.25">
      <c r="A379" s="63">
        <v>54</v>
      </c>
      <c r="B379" s="17" t="s">
        <v>1178</v>
      </c>
      <c r="C379" s="51" t="s">
        <v>1179</v>
      </c>
      <c r="D379" s="2">
        <v>2003</v>
      </c>
      <c r="E379" s="60"/>
      <c r="F379" s="60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>
        <v>18</v>
      </c>
      <c r="W379" s="60"/>
      <c r="X379" s="60">
        <f t="shared" si="11"/>
        <v>18</v>
      </c>
    </row>
    <row r="380" spans="1:24" x14ac:dyDescent="0.25">
      <c r="A380" s="63">
        <v>57</v>
      </c>
      <c r="B380" s="17" t="s">
        <v>940</v>
      </c>
      <c r="C380" s="17" t="s">
        <v>887</v>
      </c>
      <c r="D380" s="21">
        <v>2003</v>
      </c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>
        <v>17</v>
      </c>
      <c r="T380" s="60"/>
      <c r="U380" s="60"/>
      <c r="V380" s="60"/>
      <c r="W380" s="60"/>
      <c r="X380" s="60">
        <f t="shared" si="11"/>
        <v>17</v>
      </c>
    </row>
    <row r="381" spans="1:24" x14ac:dyDescent="0.25">
      <c r="A381" s="63">
        <v>58</v>
      </c>
      <c r="B381" s="50" t="s">
        <v>387</v>
      </c>
      <c r="C381" s="50" t="s">
        <v>137</v>
      </c>
      <c r="D381" s="2">
        <v>2004</v>
      </c>
      <c r="E381" s="60"/>
      <c r="F381" s="60">
        <f>VLOOKUP(B381,[2]Лист1!$B$69:$J$95,9,FALSE)</f>
        <v>5</v>
      </c>
      <c r="G381" s="60">
        <f>VLOOKUP(B381,[3]ИТОГ!$B$107:$C$136,2,FALSE)</f>
        <v>5</v>
      </c>
      <c r="H381" s="60"/>
      <c r="I381" s="60">
        <f>VLOOKUP(B381,[5]Лист1!$B$91:$I$120,8,FALSE)</f>
        <v>4</v>
      </c>
      <c r="J381" s="60">
        <f>VLOOKUP(B381,[6]Лист1!$B$118:$H$147,7,FALSE)</f>
        <v>2</v>
      </c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>
        <f t="shared" si="11"/>
        <v>16</v>
      </c>
    </row>
    <row r="382" spans="1:24" x14ac:dyDescent="0.25">
      <c r="A382" s="63">
        <v>59</v>
      </c>
      <c r="B382" s="17" t="s">
        <v>1014</v>
      </c>
      <c r="C382" s="17" t="s">
        <v>1015</v>
      </c>
      <c r="D382" s="21">
        <v>2003</v>
      </c>
      <c r="E382" s="60"/>
      <c r="F382" s="60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  <c r="S382" s="60"/>
      <c r="T382" s="60">
        <v>15</v>
      </c>
      <c r="U382" s="60"/>
      <c r="V382" s="60"/>
      <c r="W382" s="60"/>
      <c r="X382" s="60">
        <f t="shared" si="11"/>
        <v>15</v>
      </c>
    </row>
    <row r="383" spans="1:24" x14ac:dyDescent="0.25">
      <c r="A383" s="63">
        <v>59</v>
      </c>
      <c r="B383" s="50" t="s">
        <v>825</v>
      </c>
      <c r="C383" s="50" t="s">
        <v>251</v>
      </c>
      <c r="D383" s="2">
        <v>2003</v>
      </c>
      <c r="E383" s="60"/>
      <c r="F383" s="60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>
        <v>15</v>
      </c>
      <c r="R383" s="60"/>
      <c r="S383" s="60"/>
      <c r="T383" s="60"/>
      <c r="U383" s="60"/>
      <c r="V383" s="60"/>
      <c r="W383" s="60"/>
      <c r="X383" s="60">
        <f t="shared" si="11"/>
        <v>15</v>
      </c>
    </row>
    <row r="384" spans="1:24" x14ac:dyDescent="0.25">
      <c r="A384" s="63">
        <v>59</v>
      </c>
      <c r="B384" s="17" t="s">
        <v>941</v>
      </c>
      <c r="C384" s="17" t="s">
        <v>880</v>
      </c>
      <c r="D384" s="21">
        <v>2003</v>
      </c>
      <c r="E384" s="60"/>
      <c r="F384" s="60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  <c r="S384" s="60">
        <v>15</v>
      </c>
      <c r="T384" s="60"/>
      <c r="U384" s="60"/>
      <c r="V384" s="60"/>
      <c r="W384" s="60"/>
      <c r="X384" s="60">
        <f t="shared" si="11"/>
        <v>15</v>
      </c>
    </row>
    <row r="385" spans="1:24" x14ac:dyDescent="0.25">
      <c r="A385" s="63">
        <v>62</v>
      </c>
      <c r="B385" s="17" t="s">
        <v>942</v>
      </c>
      <c r="C385" s="17" t="s">
        <v>943</v>
      </c>
      <c r="D385" s="21">
        <v>2003</v>
      </c>
      <c r="E385" s="60"/>
      <c r="F385" s="60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>
        <v>14</v>
      </c>
      <c r="T385" s="60"/>
      <c r="U385" s="60"/>
      <c r="V385" s="60"/>
      <c r="W385" s="60"/>
      <c r="X385" s="60">
        <f t="shared" si="11"/>
        <v>14</v>
      </c>
    </row>
    <row r="386" spans="1:24" x14ac:dyDescent="0.25">
      <c r="A386" s="63">
        <v>63</v>
      </c>
      <c r="B386" s="56" t="s">
        <v>1061</v>
      </c>
      <c r="C386" s="56" t="s">
        <v>1038</v>
      </c>
      <c r="D386" s="21">
        <v>2003</v>
      </c>
      <c r="E386" s="60"/>
      <c r="F386" s="60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>
        <v>13</v>
      </c>
      <c r="V386" s="60"/>
      <c r="W386" s="60"/>
      <c r="X386" s="60">
        <f t="shared" si="11"/>
        <v>13</v>
      </c>
    </row>
    <row r="387" spans="1:24" x14ac:dyDescent="0.25">
      <c r="A387" s="63">
        <v>63</v>
      </c>
      <c r="B387" s="17" t="s">
        <v>944</v>
      </c>
      <c r="C387" s="17" t="s">
        <v>849</v>
      </c>
      <c r="D387" s="21">
        <v>2004</v>
      </c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>
        <v>13</v>
      </c>
      <c r="T387" s="60"/>
      <c r="U387" s="60"/>
      <c r="V387" s="60"/>
      <c r="W387" s="60"/>
      <c r="X387" s="60">
        <f t="shared" si="11"/>
        <v>13</v>
      </c>
    </row>
    <row r="388" spans="1:24" x14ac:dyDescent="0.25">
      <c r="A388" s="63">
        <v>65</v>
      </c>
      <c r="B388" s="17" t="s">
        <v>1016</v>
      </c>
      <c r="C388" s="17" t="s">
        <v>1017</v>
      </c>
      <c r="D388" s="21">
        <v>2004</v>
      </c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  <c r="S388" s="60"/>
      <c r="T388" s="60">
        <v>12</v>
      </c>
      <c r="U388" s="60"/>
      <c r="V388" s="60"/>
      <c r="W388" s="60"/>
      <c r="X388" s="60">
        <f t="shared" si="11"/>
        <v>12</v>
      </c>
    </row>
    <row r="389" spans="1:24" x14ac:dyDescent="0.25">
      <c r="A389" s="63">
        <v>65</v>
      </c>
      <c r="B389" s="56" t="s">
        <v>1062</v>
      </c>
      <c r="C389" s="56" t="s">
        <v>1048</v>
      </c>
      <c r="D389" s="21">
        <v>2004</v>
      </c>
      <c r="E389" s="60"/>
      <c r="F389" s="60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>
        <v>12</v>
      </c>
      <c r="V389" s="60"/>
      <c r="W389" s="60"/>
      <c r="X389" s="60">
        <f t="shared" si="11"/>
        <v>12</v>
      </c>
    </row>
    <row r="390" spans="1:24" x14ac:dyDescent="0.25">
      <c r="A390" s="63">
        <v>67</v>
      </c>
      <c r="B390" s="17" t="s">
        <v>945</v>
      </c>
      <c r="C390" s="17" t="s">
        <v>946</v>
      </c>
      <c r="D390" s="21">
        <v>2003</v>
      </c>
      <c r="E390" s="60"/>
      <c r="F390" s="60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  <c r="S390" s="60">
        <v>11</v>
      </c>
      <c r="T390" s="60"/>
      <c r="U390" s="60"/>
      <c r="V390" s="60"/>
      <c r="W390" s="60"/>
      <c r="X390" s="60">
        <f t="shared" si="11"/>
        <v>11</v>
      </c>
    </row>
    <row r="391" spans="1:24" x14ac:dyDescent="0.25">
      <c r="A391" s="63">
        <v>67</v>
      </c>
      <c r="B391" s="56" t="s">
        <v>1063</v>
      </c>
      <c r="C391" s="56" t="s">
        <v>1046</v>
      </c>
      <c r="D391" s="21">
        <v>2003</v>
      </c>
      <c r="E391" s="60"/>
      <c r="F391" s="60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>
        <v>11</v>
      </c>
      <c r="V391" s="60"/>
      <c r="W391" s="60"/>
      <c r="X391" s="60">
        <f t="shared" si="11"/>
        <v>11</v>
      </c>
    </row>
    <row r="392" spans="1:24" x14ac:dyDescent="0.25">
      <c r="A392" s="63">
        <v>67</v>
      </c>
      <c r="B392" s="17" t="s">
        <v>1018</v>
      </c>
      <c r="C392" s="17" t="s">
        <v>1010</v>
      </c>
      <c r="D392" s="21">
        <v>2004</v>
      </c>
      <c r="E392" s="60"/>
      <c r="F392" s="60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  <c r="S392" s="60"/>
      <c r="T392" s="60">
        <v>11</v>
      </c>
      <c r="U392" s="60"/>
      <c r="V392" s="60"/>
      <c r="W392" s="60"/>
      <c r="X392" s="60">
        <f t="shared" si="11"/>
        <v>11</v>
      </c>
    </row>
    <row r="393" spans="1:24" x14ac:dyDescent="0.25">
      <c r="A393" s="63">
        <v>67</v>
      </c>
      <c r="B393" s="50" t="s">
        <v>606</v>
      </c>
      <c r="C393" s="50" t="s">
        <v>607</v>
      </c>
      <c r="D393" s="2">
        <v>2004</v>
      </c>
      <c r="E393" s="60"/>
      <c r="F393" s="60"/>
      <c r="G393" s="60"/>
      <c r="H393" s="60"/>
      <c r="I393" s="60"/>
      <c r="J393" s="60">
        <v>11</v>
      </c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>
        <f t="shared" si="11"/>
        <v>11</v>
      </c>
    </row>
    <row r="394" spans="1:24" x14ac:dyDescent="0.25">
      <c r="A394" s="63">
        <v>71</v>
      </c>
      <c r="B394" s="17" t="s">
        <v>1019</v>
      </c>
      <c r="C394" s="17" t="s">
        <v>795</v>
      </c>
      <c r="D394" s="21">
        <v>2004</v>
      </c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>
        <v>10</v>
      </c>
      <c r="U394" s="60"/>
      <c r="V394" s="60"/>
      <c r="W394" s="60"/>
      <c r="X394" s="60">
        <f t="shared" si="11"/>
        <v>10</v>
      </c>
    </row>
    <row r="395" spans="1:24" x14ac:dyDescent="0.25">
      <c r="A395" s="63">
        <v>71</v>
      </c>
      <c r="B395" s="50" t="s">
        <v>527</v>
      </c>
      <c r="C395" s="50" t="s">
        <v>445</v>
      </c>
      <c r="D395" s="2">
        <v>2003</v>
      </c>
      <c r="E395" s="60"/>
      <c r="F395" s="60"/>
      <c r="G395" s="60"/>
      <c r="H395" s="60">
        <f>VLOOKUP(B395,[4]Sheet1!$B$89:$L$109,11,FALSE)</f>
        <v>10</v>
      </c>
      <c r="I395" s="60"/>
      <c r="J395" s="60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>
        <f t="shared" si="11"/>
        <v>10</v>
      </c>
    </row>
    <row r="396" spans="1:24" x14ac:dyDescent="0.25">
      <c r="A396" s="63">
        <v>73</v>
      </c>
      <c r="B396" s="17" t="s">
        <v>947</v>
      </c>
      <c r="C396" s="17" t="s">
        <v>907</v>
      </c>
      <c r="D396" s="21">
        <v>2004</v>
      </c>
      <c r="E396" s="60"/>
      <c r="F396" s="60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  <c r="S396" s="60">
        <v>9</v>
      </c>
      <c r="T396" s="60"/>
      <c r="U396" s="60"/>
      <c r="V396" s="60"/>
      <c r="W396" s="60"/>
      <c r="X396" s="60">
        <f t="shared" si="11"/>
        <v>9</v>
      </c>
    </row>
    <row r="397" spans="1:24" x14ac:dyDescent="0.25">
      <c r="A397" s="63">
        <v>73</v>
      </c>
      <c r="B397" s="56" t="s">
        <v>1064</v>
      </c>
      <c r="C397" s="56" t="s">
        <v>1065</v>
      </c>
      <c r="D397" s="21">
        <v>2003</v>
      </c>
      <c r="E397" s="60"/>
      <c r="F397" s="60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>
        <v>9</v>
      </c>
      <c r="V397" s="60"/>
      <c r="W397" s="60"/>
      <c r="X397" s="60">
        <f t="shared" si="11"/>
        <v>9</v>
      </c>
    </row>
    <row r="398" spans="1:24" x14ac:dyDescent="0.25">
      <c r="A398" s="63">
        <v>75</v>
      </c>
      <c r="B398" s="17" t="s">
        <v>1180</v>
      </c>
      <c r="C398" s="17" t="s">
        <v>219</v>
      </c>
      <c r="D398" s="21">
        <v>2003</v>
      </c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>
        <v>8</v>
      </c>
      <c r="W398" s="60"/>
      <c r="X398" s="60">
        <f t="shared" si="11"/>
        <v>8</v>
      </c>
    </row>
    <row r="399" spans="1:24" x14ac:dyDescent="0.25">
      <c r="A399" s="63">
        <v>75</v>
      </c>
      <c r="B399" s="17" t="s">
        <v>948</v>
      </c>
      <c r="C399" s="17" t="s">
        <v>882</v>
      </c>
      <c r="D399" s="21">
        <v>2003</v>
      </c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  <c r="S399" s="60">
        <v>8</v>
      </c>
      <c r="T399" s="60"/>
      <c r="U399" s="60"/>
      <c r="V399" s="60"/>
      <c r="W399" s="60"/>
      <c r="X399" s="60">
        <f t="shared" si="11"/>
        <v>8</v>
      </c>
    </row>
    <row r="400" spans="1:24" x14ac:dyDescent="0.25">
      <c r="A400" s="63">
        <v>77</v>
      </c>
      <c r="B400" s="17" t="s">
        <v>1158</v>
      </c>
      <c r="C400" s="17" t="s">
        <v>1142</v>
      </c>
      <c r="D400" s="21">
        <v>2003</v>
      </c>
      <c r="E400" s="60"/>
      <c r="F400" s="60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>
        <v>7</v>
      </c>
      <c r="W400" s="60"/>
      <c r="X400" s="60">
        <f t="shared" si="11"/>
        <v>7</v>
      </c>
    </row>
    <row r="401" spans="1:24" x14ac:dyDescent="0.25">
      <c r="A401" s="63">
        <v>77</v>
      </c>
      <c r="B401" s="56" t="s">
        <v>1066</v>
      </c>
      <c r="C401" s="56" t="s">
        <v>1038</v>
      </c>
      <c r="D401" s="56">
        <v>2003</v>
      </c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>
        <v>7</v>
      </c>
      <c r="V401" s="60"/>
      <c r="W401" s="60"/>
      <c r="X401" s="60">
        <f t="shared" ref="X401:X417" si="12">SUM(E401:W401)</f>
        <v>7</v>
      </c>
    </row>
    <row r="402" spans="1:24" x14ac:dyDescent="0.25">
      <c r="A402" s="63">
        <v>77</v>
      </c>
      <c r="B402" s="50" t="s">
        <v>608</v>
      </c>
      <c r="C402" s="50" t="s">
        <v>233</v>
      </c>
      <c r="D402" s="2">
        <v>2003</v>
      </c>
      <c r="E402" s="60"/>
      <c r="F402" s="60"/>
      <c r="G402" s="60"/>
      <c r="H402" s="60"/>
      <c r="I402" s="60"/>
      <c r="J402" s="60">
        <v>7</v>
      </c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>
        <f t="shared" si="12"/>
        <v>7</v>
      </c>
    </row>
    <row r="403" spans="1:24" x14ac:dyDescent="0.25">
      <c r="A403" s="63">
        <v>77</v>
      </c>
      <c r="B403" s="17" t="s">
        <v>949</v>
      </c>
      <c r="C403" s="17" t="s">
        <v>882</v>
      </c>
      <c r="D403" s="21">
        <v>2004</v>
      </c>
      <c r="E403" s="60"/>
      <c r="F403" s="60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  <c r="S403" s="60">
        <v>7</v>
      </c>
      <c r="T403" s="60"/>
      <c r="U403" s="60"/>
      <c r="V403" s="60"/>
      <c r="W403" s="60"/>
      <c r="X403" s="60">
        <f t="shared" si="12"/>
        <v>7</v>
      </c>
    </row>
    <row r="404" spans="1:24" x14ac:dyDescent="0.25">
      <c r="A404" s="63">
        <v>81</v>
      </c>
      <c r="B404" s="17" t="s">
        <v>950</v>
      </c>
      <c r="C404" s="17" t="s">
        <v>951</v>
      </c>
      <c r="D404" s="21">
        <v>2003</v>
      </c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  <c r="S404" s="60">
        <v>6</v>
      </c>
      <c r="T404" s="60"/>
      <c r="U404" s="60"/>
      <c r="V404" s="60"/>
      <c r="W404" s="60"/>
      <c r="X404" s="60">
        <f t="shared" si="12"/>
        <v>6</v>
      </c>
    </row>
    <row r="405" spans="1:24" x14ac:dyDescent="0.25">
      <c r="A405" s="63">
        <v>81</v>
      </c>
      <c r="B405" s="17" t="s">
        <v>467</v>
      </c>
      <c r="C405" s="17" t="s">
        <v>137</v>
      </c>
      <c r="D405" s="21">
        <v>2003</v>
      </c>
      <c r="E405" s="60"/>
      <c r="F405" s="60"/>
      <c r="G405" s="60">
        <f>VLOOKUP(B405,[3]ИТОГ!$B$107:$C$136,2,FALSE)</f>
        <v>4</v>
      </c>
      <c r="H405" s="60"/>
      <c r="I405" s="60">
        <f>VLOOKUP(B405,[5]Лист1!$B$91:$I$120,8,FALSE)</f>
        <v>2</v>
      </c>
      <c r="J405" s="60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>
        <f t="shared" si="12"/>
        <v>6</v>
      </c>
    </row>
    <row r="406" spans="1:24" x14ac:dyDescent="0.25">
      <c r="A406" s="63">
        <v>81</v>
      </c>
      <c r="B406" s="56" t="s">
        <v>1067</v>
      </c>
      <c r="C406" s="56" t="s">
        <v>1060</v>
      </c>
      <c r="D406" s="56">
        <v>2003</v>
      </c>
      <c r="E406" s="60"/>
      <c r="F406" s="60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>
        <v>6</v>
      </c>
      <c r="V406" s="60"/>
      <c r="W406" s="60"/>
      <c r="X406" s="60">
        <f t="shared" si="12"/>
        <v>6</v>
      </c>
    </row>
    <row r="407" spans="1:24" x14ac:dyDescent="0.25">
      <c r="A407" s="63">
        <v>84</v>
      </c>
      <c r="B407" s="56" t="s">
        <v>1068</v>
      </c>
      <c r="C407" s="56" t="s">
        <v>782</v>
      </c>
      <c r="D407" s="56">
        <v>2004</v>
      </c>
      <c r="E407" s="60"/>
      <c r="F407" s="60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>
        <v>5</v>
      </c>
      <c r="V407" s="60"/>
      <c r="W407" s="60"/>
      <c r="X407" s="60">
        <f t="shared" si="12"/>
        <v>5</v>
      </c>
    </row>
    <row r="408" spans="1:24" x14ac:dyDescent="0.25">
      <c r="A408" s="63">
        <v>85</v>
      </c>
      <c r="B408" s="50" t="s">
        <v>388</v>
      </c>
      <c r="C408" s="50" t="s">
        <v>249</v>
      </c>
      <c r="D408" s="2">
        <v>2004</v>
      </c>
      <c r="E408" s="60"/>
      <c r="F408" s="60">
        <f>VLOOKUP(B408,[2]Лист1!$B$69:$J$95,9,FALSE)</f>
        <v>4</v>
      </c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>
        <f t="shared" si="12"/>
        <v>4</v>
      </c>
    </row>
    <row r="409" spans="1:24" x14ac:dyDescent="0.25">
      <c r="A409" s="63">
        <v>85</v>
      </c>
      <c r="B409" s="56" t="s">
        <v>1069</v>
      </c>
      <c r="C409" s="56" t="s">
        <v>1070</v>
      </c>
      <c r="D409" s="56">
        <v>2003</v>
      </c>
      <c r="E409" s="60"/>
      <c r="F409" s="60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>
        <v>4</v>
      </c>
      <c r="V409" s="60"/>
      <c r="W409" s="60"/>
      <c r="X409" s="60">
        <f t="shared" si="12"/>
        <v>4</v>
      </c>
    </row>
    <row r="410" spans="1:24" x14ac:dyDescent="0.25">
      <c r="A410" s="63">
        <v>85</v>
      </c>
      <c r="B410" s="50" t="s">
        <v>609</v>
      </c>
      <c r="C410" s="50" t="s">
        <v>610</v>
      </c>
      <c r="D410" s="2">
        <v>2004</v>
      </c>
      <c r="E410" s="60"/>
      <c r="F410" s="60"/>
      <c r="G410" s="60"/>
      <c r="H410" s="60"/>
      <c r="I410" s="60"/>
      <c r="J410" s="60">
        <v>4</v>
      </c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>
        <f t="shared" si="12"/>
        <v>4</v>
      </c>
    </row>
    <row r="411" spans="1:24" x14ac:dyDescent="0.25">
      <c r="A411" s="63">
        <v>85</v>
      </c>
      <c r="B411" s="17" t="s">
        <v>952</v>
      </c>
      <c r="C411" s="17" t="s">
        <v>951</v>
      </c>
      <c r="D411" s="21">
        <v>2003</v>
      </c>
      <c r="E411" s="60"/>
      <c r="F411" s="60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  <c r="S411" s="60">
        <v>4</v>
      </c>
      <c r="T411" s="60"/>
      <c r="U411" s="60"/>
      <c r="V411" s="60"/>
      <c r="W411" s="60"/>
      <c r="X411" s="60">
        <f t="shared" si="12"/>
        <v>4</v>
      </c>
    </row>
    <row r="412" spans="1:24" x14ac:dyDescent="0.25">
      <c r="A412" s="63">
        <v>89</v>
      </c>
      <c r="B412" s="17" t="s">
        <v>953</v>
      </c>
      <c r="C412" s="17" t="s">
        <v>885</v>
      </c>
      <c r="D412" s="21">
        <v>2004</v>
      </c>
      <c r="E412" s="60"/>
      <c r="F412" s="60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  <c r="S412" s="60">
        <v>3</v>
      </c>
      <c r="T412" s="60"/>
      <c r="U412" s="60"/>
      <c r="V412" s="60"/>
      <c r="W412" s="60"/>
      <c r="X412" s="60">
        <f t="shared" si="12"/>
        <v>3</v>
      </c>
    </row>
    <row r="413" spans="1:24" x14ac:dyDescent="0.25">
      <c r="A413" s="63">
        <v>89</v>
      </c>
      <c r="B413" s="56" t="s">
        <v>1071</v>
      </c>
      <c r="C413" s="56" t="s">
        <v>1038</v>
      </c>
      <c r="D413" s="56">
        <v>2004</v>
      </c>
      <c r="E413" s="60"/>
      <c r="F413" s="60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>
        <v>3</v>
      </c>
      <c r="V413" s="60"/>
      <c r="W413" s="60"/>
      <c r="X413" s="60">
        <f t="shared" si="12"/>
        <v>3</v>
      </c>
    </row>
    <row r="414" spans="1:24" x14ac:dyDescent="0.25">
      <c r="A414" s="63">
        <v>91</v>
      </c>
      <c r="B414" s="17" t="s">
        <v>954</v>
      </c>
      <c r="C414" s="17" t="s">
        <v>955</v>
      </c>
      <c r="D414" s="21">
        <v>2003</v>
      </c>
      <c r="E414" s="60"/>
      <c r="F414" s="60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  <c r="S414" s="60">
        <v>2</v>
      </c>
      <c r="T414" s="60"/>
      <c r="U414" s="60"/>
      <c r="V414" s="60"/>
      <c r="W414" s="60"/>
      <c r="X414" s="60">
        <f t="shared" si="12"/>
        <v>2</v>
      </c>
    </row>
    <row r="415" spans="1:24" x14ac:dyDescent="0.25">
      <c r="A415" s="63">
        <v>91</v>
      </c>
      <c r="B415" s="56" t="s">
        <v>1072</v>
      </c>
      <c r="C415" s="56" t="s">
        <v>1031</v>
      </c>
      <c r="D415" s="56">
        <v>2004</v>
      </c>
      <c r="E415" s="60"/>
      <c r="F415" s="60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>
        <v>2</v>
      </c>
      <c r="V415" s="60"/>
      <c r="W415" s="60"/>
      <c r="X415" s="60">
        <f t="shared" si="12"/>
        <v>2</v>
      </c>
    </row>
    <row r="416" spans="1:24" x14ac:dyDescent="0.25">
      <c r="A416" s="63">
        <v>91</v>
      </c>
      <c r="B416" s="17" t="s">
        <v>469</v>
      </c>
      <c r="C416" s="17" t="s">
        <v>137</v>
      </c>
      <c r="D416" s="21">
        <v>2003</v>
      </c>
      <c r="E416" s="60"/>
      <c r="F416" s="60"/>
      <c r="G416" s="60">
        <f>VLOOKUP(B416,[3]ИТОГ!$B$107:$C$136,2,FALSE)</f>
        <v>2</v>
      </c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>
        <f t="shared" si="12"/>
        <v>2</v>
      </c>
    </row>
    <row r="417" spans="1:24" x14ac:dyDescent="0.25">
      <c r="A417" s="63">
        <v>94</v>
      </c>
      <c r="B417" s="17" t="s">
        <v>470</v>
      </c>
      <c r="C417" s="17" t="s">
        <v>262</v>
      </c>
      <c r="D417" s="21">
        <v>2004</v>
      </c>
      <c r="E417" s="60"/>
      <c r="F417" s="60"/>
      <c r="G417" s="60">
        <f>VLOOKUP(B417,[3]ИТОГ!$B$107:$C$136,2,FALSE)</f>
        <v>1</v>
      </c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>
        <f t="shared" si="12"/>
        <v>1</v>
      </c>
    </row>
    <row r="418" spans="1:24" s="15" customFormat="1" ht="17.25" customHeight="1" x14ac:dyDescent="0.25">
      <c r="A418" s="94" t="s">
        <v>77</v>
      </c>
      <c r="B418" s="94"/>
      <c r="C418" s="94"/>
      <c r="D418" s="94"/>
      <c r="E418" s="94"/>
      <c r="F418" s="94"/>
      <c r="G418" s="94"/>
      <c r="H418" s="94"/>
      <c r="I418" s="94"/>
      <c r="J418" s="94"/>
      <c r="K418" s="94"/>
      <c r="L418" s="94"/>
      <c r="M418" s="94"/>
      <c r="N418" s="94"/>
      <c r="O418" s="94"/>
      <c r="P418" s="94"/>
      <c r="Q418" s="94"/>
      <c r="R418" s="94"/>
      <c r="S418" s="94"/>
      <c r="T418" s="94"/>
      <c r="U418" s="94"/>
      <c r="V418" s="94"/>
      <c r="W418" s="94"/>
      <c r="X418" s="94"/>
    </row>
    <row r="419" spans="1:24" x14ac:dyDescent="0.25">
      <c r="A419" s="63">
        <v>1</v>
      </c>
      <c r="B419" s="3" t="s">
        <v>32</v>
      </c>
      <c r="C419" s="3" t="s">
        <v>49</v>
      </c>
      <c r="D419" s="4">
        <v>2001</v>
      </c>
      <c r="E419" s="5">
        <f>VLOOKUP(B419,[1]Лист1!$B$160:$C$165,2,FALSE)</f>
        <v>33</v>
      </c>
      <c r="F419" s="60">
        <f>VLOOKUP(B419,[2]Лист1!$B$132:$J$138,9,FALSE)</f>
        <v>33</v>
      </c>
      <c r="G419" s="60">
        <f>VLOOKUP(B419,[3]ИТОГ!$B$152:$C$158,2,FALSE)</f>
        <v>33</v>
      </c>
      <c r="H419" s="60"/>
      <c r="I419" s="60">
        <f>VLOOKUP(B419,[5]Лист1!$B$164:$H$173,7,FALSE)</f>
        <v>29</v>
      </c>
      <c r="J419" s="60">
        <f>VLOOKUP(B419,[6]Лист1!$B$93:$G$101,6,FALSE)</f>
        <v>33</v>
      </c>
      <c r="K419" s="60"/>
      <c r="L419" s="60"/>
      <c r="M419" s="60"/>
      <c r="N419" s="60">
        <v>33</v>
      </c>
      <c r="O419" s="60">
        <v>33</v>
      </c>
      <c r="P419" s="60"/>
      <c r="Q419" s="60"/>
      <c r="R419" s="60"/>
      <c r="S419" s="60">
        <f>VLOOKUP(B419,[14]Лист1!$B$140:$J$144,9,FALSE)</f>
        <v>33</v>
      </c>
      <c r="T419" s="60">
        <f>VLOOKUP(B419,[15]Лист1!$B$141:$K$144,10,FALSE)</f>
        <v>33</v>
      </c>
      <c r="U419" s="60"/>
      <c r="V419" s="60">
        <f>VLOOKUP(B419,'[17]12 КМ'!$D$40:$I$45,6,FALSE)</f>
        <v>33</v>
      </c>
      <c r="W419" s="60"/>
      <c r="X419" s="60">
        <f t="shared" ref="X419:X449" si="13">SUM(E419:W419)</f>
        <v>326</v>
      </c>
    </row>
    <row r="420" spans="1:24" x14ac:dyDescent="0.25">
      <c r="A420" s="63">
        <v>2</v>
      </c>
      <c r="B420" s="3" t="s">
        <v>28</v>
      </c>
      <c r="C420" s="3" t="s">
        <v>262</v>
      </c>
      <c r="D420" s="4">
        <v>2002</v>
      </c>
      <c r="E420" s="5">
        <f>VLOOKUP(B420,[1]Лист1!$B$160:$C$165,2,FALSE)</f>
        <v>26</v>
      </c>
      <c r="F420" s="60"/>
      <c r="G420" s="60">
        <f>VLOOKUP(B420,[3]ИТОГ!$B$152:$C$158,2,FALSE)</f>
        <v>25</v>
      </c>
      <c r="H420" s="60"/>
      <c r="I420" s="60">
        <f>VLOOKUP(B420,[5]Лист1!$B$164:$H$173,7,FALSE)</f>
        <v>26</v>
      </c>
      <c r="J420" s="60">
        <f>VLOOKUP(B420,[6]Лист1!$B$93:$G$101,6,FALSE)</f>
        <v>26</v>
      </c>
      <c r="K420" s="60">
        <f>VLOOKUP(B420,[7]Лист1!$B$107:$I$111,8,FALSE)</f>
        <v>27</v>
      </c>
      <c r="L420" s="60">
        <v>33</v>
      </c>
      <c r="M420" s="60">
        <f>VLOOKUP(B420,[9]Лист1!$B$111:$I$115,8,FALSE)</f>
        <v>33</v>
      </c>
      <c r="N420" s="60"/>
      <c r="O420" s="60"/>
      <c r="P420" s="60"/>
      <c r="Q420" s="60">
        <v>33</v>
      </c>
      <c r="R420" s="60"/>
      <c r="S420" s="60">
        <f>VLOOKUP(B420,[14]Лист1!$B$140:$J$144,9,FALSE)</f>
        <v>31</v>
      </c>
      <c r="T420" s="60">
        <f>VLOOKUP(B420,[15]Лист1!$B$141:$K$144,10,FALSE)</f>
        <v>31</v>
      </c>
      <c r="U420" s="60">
        <f>VLOOKUP(B420,[16]Лист1!$B$65:$I$73,8,FALSE)</f>
        <v>31</v>
      </c>
      <c r="V420" s="60"/>
      <c r="W420" s="60"/>
      <c r="X420" s="60">
        <f t="shared" si="13"/>
        <v>322</v>
      </c>
    </row>
    <row r="421" spans="1:24" x14ac:dyDescent="0.25">
      <c r="A421" s="63">
        <v>3</v>
      </c>
      <c r="B421" s="3" t="s">
        <v>155</v>
      </c>
      <c r="C421" s="3" t="s">
        <v>248</v>
      </c>
      <c r="D421" s="4">
        <v>2002</v>
      </c>
      <c r="E421" s="5">
        <f>VLOOKUP(B421,[1]Лист1!$B$160:$C$165,2,FALSE)</f>
        <v>31</v>
      </c>
      <c r="F421" s="60">
        <f>VLOOKUP(B421,[2]Лист1!$B$132:$J$138,9,FALSE)</f>
        <v>31</v>
      </c>
      <c r="G421" s="60">
        <f>VLOOKUP(B421,[3]ИТОГ!$B$152:$C$158,2,FALSE)</f>
        <v>31</v>
      </c>
      <c r="H421" s="60">
        <f>VLOOKUP(B421,[4]Sheet1!$B$146:$J$150,9,FALSE)</f>
        <v>33</v>
      </c>
      <c r="I421" s="60">
        <f>VLOOKUP(B421,[5]Лист1!$B$164:$H$173,7,FALSE)</f>
        <v>31</v>
      </c>
      <c r="J421" s="60"/>
      <c r="K421" s="60">
        <f>VLOOKUP(B421,[7]Лист1!$B$107:$I$111,8,FALSE)</f>
        <v>31</v>
      </c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>
        <f t="shared" si="13"/>
        <v>188</v>
      </c>
    </row>
    <row r="422" spans="1:24" x14ac:dyDescent="0.25">
      <c r="A422" s="63">
        <v>4</v>
      </c>
      <c r="B422" s="3" t="s">
        <v>156</v>
      </c>
      <c r="C422" s="3" t="s">
        <v>6</v>
      </c>
      <c r="D422" s="4">
        <v>2002</v>
      </c>
      <c r="E422" s="5">
        <f>VLOOKUP(B422,[1]Лист1!$B$160:$C$165,2,FALSE)</f>
        <v>29</v>
      </c>
      <c r="F422" s="60">
        <f>VLOOKUP(B422,[2]Лист1!$B$132:$J$138,9,FALSE)</f>
        <v>29</v>
      </c>
      <c r="G422" s="60">
        <f>VLOOKUP(B422,[3]ИТОГ!$B$152:$C$158,2,FALSE)</f>
        <v>29</v>
      </c>
      <c r="H422" s="60"/>
      <c r="I422" s="60">
        <f>VLOOKUP(B422,[5]Лист1!$B$164:$H$173,7,FALSE)</f>
        <v>27</v>
      </c>
      <c r="J422" s="60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>
        <f>VLOOKUP(B422,'[17]12 КМ'!$D$40:$I$45,6,FALSE)</f>
        <v>31</v>
      </c>
      <c r="W422" s="60"/>
      <c r="X422" s="60">
        <f t="shared" si="13"/>
        <v>145</v>
      </c>
    </row>
    <row r="423" spans="1:24" x14ac:dyDescent="0.25">
      <c r="A423" s="63">
        <v>5</v>
      </c>
      <c r="B423" s="1" t="s">
        <v>528</v>
      </c>
      <c r="C423" s="1" t="s">
        <v>291</v>
      </c>
      <c r="D423" s="2">
        <v>2002</v>
      </c>
      <c r="E423" s="5">
        <v>27</v>
      </c>
      <c r="F423" s="60">
        <v>27</v>
      </c>
      <c r="G423" s="60">
        <v>27</v>
      </c>
      <c r="H423" s="60">
        <f>VLOOKUP(B423,[4]Sheet1!$B$146:$J$150,9,FALSE)</f>
        <v>29</v>
      </c>
      <c r="I423" s="60"/>
      <c r="J423" s="60">
        <f>VLOOKUP(B423,[6]Лист1!$B$93:$G$101,6,FALSE)</f>
        <v>29</v>
      </c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>
        <f t="shared" si="13"/>
        <v>139</v>
      </c>
    </row>
    <row r="424" spans="1:24" x14ac:dyDescent="0.25">
      <c r="A424" s="63">
        <v>6</v>
      </c>
      <c r="B424" s="1" t="s">
        <v>390</v>
      </c>
      <c r="C424" s="1" t="s">
        <v>381</v>
      </c>
      <c r="D424" s="2">
        <v>2002</v>
      </c>
      <c r="E424" s="5"/>
      <c r="F424" s="60">
        <f>VLOOKUP(B424,[2]Лист1!$B$132:$J$138,9,FALSE)</f>
        <v>25</v>
      </c>
      <c r="G424" s="60"/>
      <c r="H424" s="60">
        <f>VLOOKUP(B424,[4]Sheet1!$B$146:$J$150,9,FALSE)</f>
        <v>27</v>
      </c>
      <c r="I424" s="60">
        <f>VLOOKUP(B424,[5]Лист1!$B$164:$H$173,7,FALSE)</f>
        <v>24</v>
      </c>
      <c r="J424" s="60"/>
      <c r="K424" s="60">
        <f>VLOOKUP(B424,[7]Лист1!$B$107:$I$111,8,FALSE)</f>
        <v>26</v>
      </c>
      <c r="L424" s="60"/>
      <c r="M424" s="60">
        <f>VLOOKUP(B424,[9]Лист1!$B$111:$I$115,8,FALSE)</f>
        <v>27</v>
      </c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>
        <f t="shared" si="13"/>
        <v>129</v>
      </c>
    </row>
    <row r="425" spans="1:24" x14ac:dyDescent="0.25">
      <c r="A425" s="63">
        <v>7</v>
      </c>
      <c r="B425" s="1" t="s">
        <v>754</v>
      </c>
      <c r="C425" s="1" t="s">
        <v>755</v>
      </c>
      <c r="D425" s="2">
        <v>2001</v>
      </c>
      <c r="E425" s="5"/>
      <c r="F425" s="60"/>
      <c r="G425" s="60"/>
      <c r="H425" s="60"/>
      <c r="I425" s="60"/>
      <c r="J425" s="60"/>
      <c r="K425" s="60"/>
      <c r="L425" s="60"/>
      <c r="M425" s="60">
        <v>31</v>
      </c>
      <c r="N425" s="60"/>
      <c r="O425" s="60"/>
      <c r="P425" s="60"/>
      <c r="Q425" s="60"/>
      <c r="R425" s="60">
        <v>33</v>
      </c>
      <c r="S425" s="60"/>
      <c r="T425" s="60"/>
      <c r="U425" s="60">
        <f>VLOOKUP(B425,[16]Лист1!$B$65:$I$73,8,FALSE)</f>
        <v>26</v>
      </c>
      <c r="V425" s="60">
        <f>VLOOKUP(B425,'[17]12 КМ'!$D$40:$I$45,6,FALSE)</f>
        <v>27</v>
      </c>
      <c r="W425" s="60"/>
      <c r="X425" s="60">
        <f t="shared" si="13"/>
        <v>117</v>
      </c>
    </row>
    <row r="426" spans="1:24" x14ac:dyDescent="0.25">
      <c r="A426" s="63">
        <v>8</v>
      </c>
      <c r="B426" s="3" t="s">
        <v>471</v>
      </c>
      <c r="C426" s="3" t="s">
        <v>291</v>
      </c>
      <c r="D426" s="6">
        <v>2001</v>
      </c>
      <c r="E426" s="5"/>
      <c r="F426" s="60"/>
      <c r="G426" s="60">
        <f>VLOOKUP(B426,[3]ИТОГ!$B$152:$C$158,2,FALSE)</f>
        <v>26</v>
      </c>
      <c r="H426" s="60">
        <f>VLOOKUP(B426,[4]Sheet1!$B$146:$J$150,9,FALSE)</f>
        <v>31</v>
      </c>
      <c r="I426" s="60"/>
      <c r="J426" s="60">
        <f>VLOOKUP(B426,[6]Лист1!$B$93:$G$101,6,FALSE)</f>
        <v>27</v>
      </c>
      <c r="K426" s="60">
        <f>VLOOKUP(B426,[7]Лист1!$B$107:$I$111,8,FALSE)</f>
        <v>29</v>
      </c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>
        <f t="shared" si="13"/>
        <v>113</v>
      </c>
    </row>
    <row r="427" spans="1:24" x14ac:dyDescent="0.25">
      <c r="A427" s="63">
        <v>9</v>
      </c>
      <c r="B427" s="3" t="s">
        <v>472</v>
      </c>
      <c r="C427" s="3" t="s">
        <v>445</v>
      </c>
      <c r="D427" s="6">
        <v>2002</v>
      </c>
      <c r="E427" s="5"/>
      <c r="F427" s="60"/>
      <c r="G427" s="60">
        <f>VLOOKUP(B427,[3]ИТОГ!$B$152:$C$158,2,FALSE)</f>
        <v>24</v>
      </c>
      <c r="H427" s="60"/>
      <c r="I427" s="60"/>
      <c r="J427" s="60">
        <f>VLOOKUP(B427,[6]Лист1!$B$93:$G$101,6,FALSE)</f>
        <v>22</v>
      </c>
      <c r="K427" s="60"/>
      <c r="L427" s="60">
        <v>31</v>
      </c>
      <c r="M427" s="60"/>
      <c r="N427" s="60"/>
      <c r="O427" s="60"/>
      <c r="P427" s="60"/>
      <c r="Q427" s="60"/>
      <c r="R427" s="60"/>
      <c r="S427" s="60"/>
      <c r="T427" s="60">
        <f>VLOOKUP(B427,[15]Лист1!$B$141:$K$144,10,FALSE)</f>
        <v>27</v>
      </c>
      <c r="U427" s="60"/>
      <c r="V427" s="60"/>
      <c r="W427" s="60"/>
      <c r="X427" s="60">
        <f t="shared" si="13"/>
        <v>104</v>
      </c>
    </row>
    <row r="428" spans="1:24" x14ac:dyDescent="0.25">
      <c r="A428" s="63">
        <v>10</v>
      </c>
      <c r="B428" s="1" t="s">
        <v>547</v>
      </c>
      <c r="C428" s="1" t="s">
        <v>394</v>
      </c>
      <c r="D428" s="2">
        <v>2001</v>
      </c>
      <c r="E428" s="5"/>
      <c r="F428" s="60"/>
      <c r="G428" s="60"/>
      <c r="H428" s="60"/>
      <c r="I428" s="60">
        <f>VLOOKUP(B428,[5]Лист1!$B$164:$H$173,7,FALSE)</f>
        <v>33</v>
      </c>
      <c r="J428" s="60">
        <f>VLOOKUP(B428,[6]Лист1!$B$93:$G$101,6,FALSE)</f>
        <v>31</v>
      </c>
      <c r="K428" s="60">
        <f>VLOOKUP(B428,[7]Лист1!$B$107:$I$111,8,FALSE)</f>
        <v>33</v>
      </c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>
        <f t="shared" si="13"/>
        <v>97</v>
      </c>
    </row>
    <row r="429" spans="1:24" x14ac:dyDescent="0.25">
      <c r="A429" s="63">
        <v>11</v>
      </c>
      <c r="B429" s="1" t="s">
        <v>529</v>
      </c>
      <c r="C429" s="1" t="s">
        <v>524</v>
      </c>
      <c r="D429" s="2">
        <v>2002</v>
      </c>
      <c r="E429" s="5"/>
      <c r="F429" s="60"/>
      <c r="G429" s="60"/>
      <c r="H429" s="60">
        <f>VLOOKUP(B429,[4]Sheet1!$B$146:$J$150,9,FALSE)</f>
        <v>26</v>
      </c>
      <c r="I429" s="60">
        <f>VLOOKUP(B429,[5]Лист1!$B$164:$H$173,7,FALSE)</f>
        <v>23</v>
      </c>
      <c r="J429" s="60">
        <f>VLOOKUP(B429,[6]Лист1!$B$93:$G$101,6,FALSE)</f>
        <v>23</v>
      </c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>
        <f t="shared" si="13"/>
        <v>72</v>
      </c>
    </row>
    <row r="430" spans="1:24" x14ac:dyDescent="0.25">
      <c r="A430" s="63">
        <v>12</v>
      </c>
      <c r="B430" s="3" t="s">
        <v>292</v>
      </c>
      <c r="C430" s="3" t="s">
        <v>293</v>
      </c>
      <c r="D430" s="4">
        <v>2001</v>
      </c>
      <c r="E430" s="5">
        <f>VLOOKUP(B430,[1]Лист1!$B$160:$C$165,2,FALSE)</f>
        <v>25</v>
      </c>
      <c r="F430" s="60">
        <f>VLOOKUP(B430,[2]Лист1!$B$132:$J$138,9,FALSE)</f>
        <v>24</v>
      </c>
      <c r="G430" s="60"/>
      <c r="H430" s="60"/>
      <c r="I430" s="60">
        <f>VLOOKUP(B430,[5]Лист1!$B$164:$H$173,7,FALSE)</f>
        <v>21</v>
      </c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>
        <f t="shared" si="13"/>
        <v>70</v>
      </c>
    </row>
    <row r="431" spans="1:24" x14ac:dyDescent="0.25">
      <c r="A431" s="63">
        <v>13</v>
      </c>
      <c r="B431" s="1" t="s">
        <v>756</v>
      </c>
      <c r="C431" s="1" t="s">
        <v>757</v>
      </c>
      <c r="D431" s="2">
        <v>2001</v>
      </c>
      <c r="E431" s="5"/>
      <c r="F431" s="60"/>
      <c r="G431" s="60"/>
      <c r="H431" s="60"/>
      <c r="I431" s="60"/>
      <c r="J431" s="60"/>
      <c r="K431" s="60"/>
      <c r="L431" s="60"/>
      <c r="M431" s="60">
        <v>29</v>
      </c>
      <c r="N431" s="60"/>
      <c r="O431" s="60"/>
      <c r="P431" s="60"/>
      <c r="Q431" s="60"/>
      <c r="R431" s="60">
        <v>31</v>
      </c>
      <c r="S431" s="60"/>
      <c r="T431" s="60"/>
      <c r="U431" s="60"/>
      <c r="V431" s="60"/>
      <c r="W431" s="60"/>
      <c r="X431" s="60">
        <f t="shared" si="13"/>
        <v>60</v>
      </c>
    </row>
    <row r="432" spans="1:24" x14ac:dyDescent="0.25">
      <c r="A432" s="63">
        <v>14</v>
      </c>
      <c r="B432" s="1" t="s">
        <v>1020</v>
      </c>
      <c r="C432" s="1" t="s">
        <v>1021</v>
      </c>
      <c r="D432" s="2">
        <v>2002</v>
      </c>
      <c r="E432" s="5"/>
      <c r="F432" s="60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>
        <v>29</v>
      </c>
      <c r="U432" s="60"/>
      <c r="V432" s="60">
        <f>VLOOKUP(B432,'[17]12 КМ'!$D$40:$I$45,6,FALSE)</f>
        <v>29</v>
      </c>
      <c r="W432" s="60"/>
      <c r="X432" s="60">
        <f t="shared" si="13"/>
        <v>58</v>
      </c>
    </row>
    <row r="433" spans="1:24" x14ac:dyDescent="0.25">
      <c r="A433" s="63">
        <v>15</v>
      </c>
      <c r="B433" s="1" t="s">
        <v>548</v>
      </c>
      <c r="C433" s="1" t="s">
        <v>541</v>
      </c>
      <c r="D433" s="2">
        <v>2001</v>
      </c>
      <c r="E433" s="5"/>
      <c r="F433" s="60"/>
      <c r="G433" s="60"/>
      <c r="H433" s="60"/>
      <c r="I433" s="60">
        <f>VLOOKUP(B433,[5]Лист1!$B$164:$H$173,7,FALSE)</f>
        <v>25</v>
      </c>
      <c r="J433" s="60">
        <f>VLOOKUP(B433,[6]Лист1!$B$93:$G$101,6,FALSE)</f>
        <v>25</v>
      </c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>
        <f t="shared" si="13"/>
        <v>50</v>
      </c>
    </row>
    <row r="434" spans="1:24" x14ac:dyDescent="0.25">
      <c r="A434" s="63">
        <v>16</v>
      </c>
      <c r="B434" s="1" t="s">
        <v>549</v>
      </c>
      <c r="C434" s="1" t="s">
        <v>394</v>
      </c>
      <c r="D434" s="2">
        <v>2001</v>
      </c>
      <c r="E434" s="5"/>
      <c r="F434" s="60"/>
      <c r="G434" s="60"/>
      <c r="H434" s="60"/>
      <c r="I434" s="60">
        <f>VLOOKUP(B434,[5]Лист1!$B$164:$H$173,7,FALSE)</f>
        <v>22</v>
      </c>
      <c r="J434" s="60">
        <f>VLOOKUP(B434,[6]Лист1!$B$93:$G$101,6,FALSE)</f>
        <v>24</v>
      </c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>
        <f t="shared" si="13"/>
        <v>46</v>
      </c>
    </row>
    <row r="435" spans="1:24" x14ac:dyDescent="0.25">
      <c r="A435" s="63">
        <v>17</v>
      </c>
      <c r="B435" s="45" t="s">
        <v>1073</v>
      </c>
      <c r="C435" s="45" t="s">
        <v>1046</v>
      </c>
      <c r="D435" s="2">
        <v>2001</v>
      </c>
      <c r="E435" s="5"/>
      <c r="F435" s="60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>
        <v>33</v>
      </c>
      <c r="V435" s="60"/>
      <c r="W435" s="60"/>
      <c r="X435" s="60">
        <f t="shared" si="13"/>
        <v>33</v>
      </c>
    </row>
    <row r="436" spans="1:24" x14ac:dyDescent="0.25">
      <c r="A436" s="63">
        <v>18</v>
      </c>
      <c r="B436" s="1" t="s">
        <v>830</v>
      </c>
      <c r="C436" s="1" t="s">
        <v>831</v>
      </c>
      <c r="D436" s="2">
        <v>2002</v>
      </c>
      <c r="E436" s="5"/>
      <c r="F436" s="60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>
        <v>31</v>
      </c>
      <c r="R436" s="60"/>
      <c r="S436" s="60"/>
      <c r="T436" s="60"/>
      <c r="U436" s="60"/>
      <c r="V436" s="60"/>
      <c r="W436" s="60"/>
      <c r="X436" s="60">
        <f t="shared" si="13"/>
        <v>31</v>
      </c>
    </row>
    <row r="437" spans="1:24" x14ac:dyDescent="0.25">
      <c r="A437" s="63">
        <v>19</v>
      </c>
      <c r="B437" s="1" t="s">
        <v>956</v>
      </c>
      <c r="C437" s="1" t="s">
        <v>919</v>
      </c>
      <c r="D437" s="2">
        <v>2002</v>
      </c>
      <c r="E437" s="5"/>
      <c r="F437" s="60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>
        <v>29</v>
      </c>
      <c r="T437" s="60"/>
      <c r="U437" s="60"/>
      <c r="V437" s="60"/>
      <c r="W437" s="60"/>
      <c r="X437" s="60">
        <f t="shared" si="13"/>
        <v>29</v>
      </c>
    </row>
    <row r="438" spans="1:24" x14ac:dyDescent="0.25">
      <c r="A438" s="63">
        <v>19</v>
      </c>
      <c r="B438" s="45" t="s">
        <v>1074</v>
      </c>
      <c r="C438" s="45" t="s">
        <v>1041</v>
      </c>
      <c r="D438" s="2">
        <v>2001</v>
      </c>
      <c r="E438" s="5"/>
      <c r="F438" s="60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>
        <v>29</v>
      </c>
      <c r="V438" s="60"/>
      <c r="W438" s="60"/>
      <c r="X438" s="60">
        <f t="shared" si="13"/>
        <v>29</v>
      </c>
    </row>
    <row r="439" spans="1:24" x14ac:dyDescent="0.25">
      <c r="A439" s="63">
        <v>21</v>
      </c>
      <c r="B439" s="45" t="s">
        <v>1075</v>
      </c>
      <c r="C439" s="45" t="s">
        <v>1048</v>
      </c>
      <c r="D439" s="2">
        <v>2002</v>
      </c>
      <c r="E439" s="5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>
        <v>27</v>
      </c>
      <c r="V439" s="60"/>
      <c r="W439" s="60"/>
      <c r="X439" s="60">
        <f t="shared" si="13"/>
        <v>27</v>
      </c>
    </row>
    <row r="440" spans="1:24" x14ac:dyDescent="0.25">
      <c r="A440" s="63">
        <v>21</v>
      </c>
      <c r="B440" s="1" t="s">
        <v>957</v>
      </c>
      <c r="C440" s="1" t="s">
        <v>958</v>
      </c>
      <c r="D440" s="2">
        <v>2002</v>
      </c>
      <c r="E440" s="5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  <c r="S440" s="60">
        <v>27</v>
      </c>
      <c r="T440" s="60"/>
      <c r="U440" s="60"/>
      <c r="V440" s="60"/>
      <c r="W440" s="60"/>
      <c r="X440" s="60">
        <f t="shared" si="13"/>
        <v>27</v>
      </c>
    </row>
    <row r="441" spans="1:24" x14ac:dyDescent="0.25">
      <c r="A441" s="63">
        <v>23</v>
      </c>
      <c r="B441" s="45" t="s">
        <v>1181</v>
      </c>
      <c r="C441" s="45" t="s">
        <v>266</v>
      </c>
      <c r="D441" s="2">
        <v>2002</v>
      </c>
      <c r="E441" s="5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>
        <v>26</v>
      </c>
      <c r="W441" s="60"/>
      <c r="X441" s="60">
        <f t="shared" si="13"/>
        <v>26</v>
      </c>
    </row>
    <row r="442" spans="1:24" x14ac:dyDescent="0.25">
      <c r="A442" s="63">
        <v>23</v>
      </c>
      <c r="B442" s="1" t="s">
        <v>758</v>
      </c>
      <c r="C442" s="1" t="s">
        <v>746</v>
      </c>
      <c r="D442" s="2">
        <v>2002</v>
      </c>
      <c r="E442" s="5"/>
      <c r="F442" s="60"/>
      <c r="G442" s="60"/>
      <c r="H442" s="60"/>
      <c r="I442" s="60"/>
      <c r="J442" s="60"/>
      <c r="K442" s="60"/>
      <c r="L442" s="60"/>
      <c r="M442" s="60">
        <v>26</v>
      </c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>
        <f t="shared" si="13"/>
        <v>26</v>
      </c>
    </row>
    <row r="443" spans="1:24" x14ac:dyDescent="0.25">
      <c r="A443" s="63">
        <v>23</v>
      </c>
      <c r="B443" s="1" t="s">
        <v>959</v>
      </c>
      <c r="C443" s="1" t="s">
        <v>935</v>
      </c>
      <c r="D443" s="2">
        <v>2002</v>
      </c>
      <c r="E443" s="5"/>
      <c r="F443" s="60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>
        <v>26</v>
      </c>
      <c r="T443" s="60"/>
      <c r="U443" s="60"/>
      <c r="V443" s="60"/>
      <c r="W443" s="60"/>
      <c r="X443" s="60">
        <f t="shared" si="13"/>
        <v>26</v>
      </c>
    </row>
    <row r="444" spans="1:24" x14ac:dyDescent="0.25">
      <c r="A444" s="63">
        <v>23</v>
      </c>
      <c r="B444" s="1" t="s">
        <v>389</v>
      </c>
      <c r="C444" s="1" t="s">
        <v>295</v>
      </c>
      <c r="D444" s="2">
        <v>2001</v>
      </c>
      <c r="E444" s="5"/>
      <c r="F444" s="60">
        <f>VLOOKUP(B444,[2]Лист1!$B$132:$J$138,9,FALSE)</f>
        <v>26</v>
      </c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>
        <f t="shared" si="13"/>
        <v>26</v>
      </c>
    </row>
    <row r="445" spans="1:24" x14ac:dyDescent="0.25">
      <c r="A445" s="63">
        <v>27</v>
      </c>
      <c r="B445" s="45" t="s">
        <v>1182</v>
      </c>
      <c r="C445" s="45" t="s">
        <v>1155</v>
      </c>
      <c r="D445" s="2">
        <v>2001</v>
      </c>
      <c r="E445" s="5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>
        <v>25</v>
      </c>
      <c r="W445" s="60"/>
      <c r="X445" s="60">
        <f t="shared" si="13"/>
        <v>25</v>
      </c>
    </row>
    <row r="446" spans="1:24" x14ac:dyDescent="0.25">
      <c r="A446" s="63">
        <v>27</v>
      </c>
      <c r="B446" s="45" t="s">
        <v>1076</v>
      </c>
      <c r="C446" s="45" t="s">
        <v>782</v>
      </c>
      <c r="D446" s="2">
        <v>2001</v>
      </c>
      <c r="E446" s="5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>
        <v>25</v>
      </c>
      <c r="V446" s="60"/>
      <c r="W446" s="60"/>
      <c r="X446" s="60">
        <f t="shared" si="13"/>
        <v>25</v>
      </c>
    </row>
    <row r="447" spans="1:24" x14ac:dyDescent="0.25">
      <c r="A447" s="63">
        <v>29</v>
      </c>
      <c r="B447" s="45" t="s">
        <v>1077</v>
      </c>
      <c r="C447" s="45" t="s">
        <v>782</v>
      </c>
      <c r="D447" s="2">
        <v>2002</v>
      </c>
      <c r="E447" s="5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>
        <v>24</v>
      </c>
      <c r="V447" s="60"/>
      <c r="W447" s="60"/>
      <c r="X447" s="60">
        <f t="shared" si="13"/>
        <v>24</v>
      </c>
    </row>
    <row r="448" spans="1:24" x14ac:dyDescent="0.25">
      <c r="A448" s="63">
        <v>30</v>
      </c>
      <c r="B448" s="45" t="s">
        <v>1078</v>
      </c>
      <c r="C448" s="45" t="s">
        <v>782</v>
      </c>
      <c r="D448" s="2">
        <v>2002</v>
      </c>
      <c r="E448" s="5"/>
      <c r="F448" s="60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>
        <v>23</v>
      </c>
      <c r="V448" s="60"/>
      <c r="W448" s="60"/>
      <c r="X448" s="60">
        <f t="shared" si="13"/>
        <v>23</v>
      </c>
    </row>
    <row r="449" spans="1:24" x14ac:dyDescent="0.25">
      <c r="A449" s="63">
        <v>31</v>
      </c>
      <c r="B449" s="45" t="s">
        <v>1079</v>
      </c>
      <c r="C449" s="45" t="s">
        <v>1038</v>
      </c>
      <c r="D449" s="2">
        <v>2002</v>
      </c>
      <c r="E449" s="5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>
        <v>22</v>
      </c>
      <c r="V449" s="60"/>
      <c r="W449" s="60"/>
      <c r="X449" s="60">
        <f t="shared" si="13"/>
        <v>22</v>
      </c>
    </row>
    <row r="450" spans="1:24" s="15" customFormat="1" ht="15" customHeight="1" x14ac:dyDescent="0.25">
      <c r="A450" s="94" t="s">
        <v>71</v>
      </c>
      <c r="B450" s="94"/>
      <c r="C450" s="94"/>
      <c r="D450" s="94"/>
      <c r="E450" s="94"/>
      <c r="F450" s="94"/>
      <c r="G450" s="94"/>
      <c r="H450" s="94"/>
      <c r="I450" s="94"/>
      <c r="J450" s="94"/>
      <c r="K450" s="94"/>
      <c r="L450" s="94"/>
      <c r="M450" s="94"/>
      <c r="N450" s="94"/>
      <c r="O450" s="94"/>
      <c r="P450" s="94"/>
      <c r="Q450" s="94"/>
      <c r="R450" s="94"/>
      <c r="S450" s="94"/>
      <c r="T450" s="94"/>
      <c r="U450" s="94"/>
      <c r="V450" s="94"/>
      <c r="W450" s="94"/>
      <c r="X450" s="94"/>
    </row>
    <row r="451" spans="1:24" x14ac:dyDescent="0.25">
      <c r="A451" s="2">
        <v>1</v>
      </c>
      <c r="B451" s="3" t="s">
        <v>161</v>
      </c>
      <c r="C451" s="3" t="s">
        <v>266</v>
      </c>
      <c r="D451" s="4">
        <v>2001</v>
      </c>
      <c r="E451" s="61">
        <f>VLOOKUP(B451,[1]Лист1!$B$168:$C$184,2,FALSE)</f>
        <v>24</v>
      </c>
      <c r="F451" s="52">
        <f>VLOOKUP(B451,[2]Лист1!$B$114:$K$128,10,FALSE)</f>
        <v>33</v>
      </c>
      <c r="G451" s="60">
        <f>VLOOKUP(B451,[3]ИТОГ!$B$161:$C$180,2,FALSE)</f>
        <v>24</v>
      </c>
      <c r="H451" s="52">
        <f>VLOOKUP(B451,[4]Sheet1!$B$132:$M$142,12,FALSE)</f>
        <v>33</v>
      </c>
      <c r="I451" s="52">
        <f>VLOOKUP(B451,[5]Лист1!$B$146:$J$160,9,FALSE)</f>
        <v>26</v>
      </c>
      <c r="J451" s="52">
        <f>VLOOKUP(B451,[6]Лист1!$B$164:$H$184,7,FALSE)</f>
        <v>33</v>
      </c>
      <c r="K451" s="52"/>
      <c r="L451" s="62">
        <f>VLOOKUP(B451,[8]Финал!$B$95:$G$107,6,FALSE)</f>
        <v>21</v>
      </c>
      <c r="M451" s="52">
        <f>VLOOKUP(B451,[9]Лист1!$B$100:$K$107,10,FALSE)</f>
        <v>33</v>
      </c>
      <c r="N451" s="52">
        <f>VLOOKUP(B451,[10]Лист1!$B$78:$G$83,6,FALSE)</f>
        <v>33</v>
      </c>
      <c r="O451" s="52">
        <v>29</v>
      </c>
      <c r="P451" s="52">
        <f>VLOOKUP(B451,[11]Лист2!$B$83:$L$90,11,FALSE)</f>
        <v>31</v>
      </c>
      <c r="Q451" s="52"/>
      <c r="R451" s="52"/>
      <c r="S451" s="52">
        <f>VLOOKUP(B451,[14]Лист1!$B$147:$L$161,11,FALSE)</f>
        <v>33</v>
      </c>
      <c r="T451" s="52">
        <f>VLOOKUP(B451,[15]Лист1!$B$128:$O$137,14,FALSE)</f>
        <v>33</v>
      </c>
      <c r="U451" s="52">
        <f>VLOOKUP(B451,[16]Лист1!$B$145:$K$157,10,FALSE)</f>
        <v>33</v>
      </c>
      <c r="V451" s="53">
        <f>VLOOKUP(B451,'[17]24 КМ'!$D$15:$J$27,7,FALSE)</f>
        <v>33</v>
      </c>
      <c r="W451" s="53"/>
      <c r="X451" s="59">
        <f>SUM(E451:W451)-L451-E451</f>
        <v>407</v>
      </c>
    </row>
    <row r="452" spans="1:24" x14ac:dyDescent="0.25">
      <c r="A452" s="2">
        <v>2</v>
      </c>
      <c r="B452" s="3" t="s">
        <v>12</v>
      </c>
      <c r="C452" s="3" t="s">
        <v>262</v>
      </c>
      <c r="D452" s="4">
        <v>2001</v>
      </c>
      <c r="E452" s="61">
        <f>VLOOKUP(B452,[1]Лист1!$B$168:$C$184,2,FALSE)</f>
        <v>26</v>
      </c>
      <c r="F452" s="52">
        <f>VLOOKUP(B452,[2]Лист1!$B$114:$K$128,10,FALSE)</f>
        <v>29</v>
      </c>
      <c r="G452" s="62">
        <f>VLOOKUP(B452,[3]ИТОГ!$B$161:$C$180,2,FALSE)</f>
        <v>26</v>
      </c>
      <c r="H452" s="52">
        <f>VLOOKUP(B452,[4]Sheet1!$B$132:$M$142,12,FALSE)</f>
        <v>29</v>
      </c>
      <c r="I452" s="52">
        <f>VLOOKUP(B452,[5]Лист1!$B$146:$J$160,9,FALSE)</f>
        <v>25</v>
      </c>
      <c r="J452" s="52">
        <f>VLOOKUP(B452,[6]Лист1!$B$164:$H$184,7,FALSE)</f>
        <v>26</v>
      </c>
      <c r="K452" s="52">
        <f>VLOOKUP(B452,[7]Лист1!$B$134:$H$143,7,FALSE)</f>
        <v>31</v>
      </c>
      <c r="L452" s="52">
        <f>VLOOKUP(B452,[8]Финал!$B$95:$G$107,6,FALSE)</f>
        <v>31</v>
      </c>
      <c r="M452" s="52">
        <f>VLOOKUP(B452,[9]Лист1!$B$100:$K$107,10,FALSE)</f>
        <v>29</v>
      </c>
      <c r="N452" s="52"/>
      <c r="O452" s="52"/>
      <c r="P452" s="52"/>
      <c r="Q452" s="52">
        <v>29</v>
      </c>
      <c r="R452" s="52">
        <v>33</v>
      </c>
      <c r="S452" s="52">
        <f>VLOOKUP(B452,[14]Лист1!$B$147:$L$161,11,FALSE)</f>
        <v>31</v>
      </c>
      <c r="T452" s="52">
        <f>VLOOKUP(B452,[15]Лист1!$B$128:$O$137,14,FALSE)</f>
        <v>29</v>
      </c>
      <c r="U452" s="52">
        <f>VLOOKUP(B452,[16]Лист1!$B$145:$K$157,10,FALSE)</f>
        <v>29</v>
      </c>
      <c r="V452" s="57">
        <v>26</v>
      </c>
      <c r="W452" s="53"/>
      <c r="X452" s="59">
        <f>SUM(E452:W452)-E452-G452</f>
        <v>377</v>
      </c>
    </row>
    <row r="453" spans="1:24" x14ac:dyDescent="0.25">
      <c r="A453" s="2">
        <v>3</v>
      </c>
      <c r="B453" s="3" t="s">
        <v>162</v>
      </c>
      <c r="C453" s="3" t="s">
        <v>113</v>
      </c>
      <c r="D453" s="4">
        <v>2001</v>
      </c>
      <c r="E453" s="5">
        <f>VLOOKUP(B453,[1]Лист1!$B$168:$C$184,2,FALSE)</f>
        <v>25</v>
      </c>
      <c r="F453" s="52">
        <f>VLOOKUP(B453,[2]Лист1!$B$114:$K$128,10,FALSE)</f>
        <v>24</v>
      </c>
      <c r="G453" s="52"/>
      <c r="H453" s="52"/>
      <c r="I453" s="62">
        <f>VLOOKUP(B453,[5]Лист1!$B$146:$J$160,9,FALSE)</f>
        <v>21</v>
      </c>
      <c r="J453" s="62">
        <f>VLOOKUP(B453,[6]Лист1!$B$164:$H$184,7,FALSE)</f>
        <v>23</v>
      </c>
      <c r="K453" s="52">
        <f>VLOOKUP(B453,[7]Лист1!$B$134:$H$143,7,FALSE)</f>
        <v>25</v>
      </c>
      <c r="L453" s="52">
        <f>VLOOKUP(B453,[8]Финал!$B$95:$G$107,6,FALSE)</f>
        <v>26</v>
      </c>
      <c r="M453" s="52">
        <f>VLOOKUP(B453,[9]Лист1!$B$100:$K$107,10,FALSE)</f>
        <v>27</v>
      </c>
      <c r="N453" s="52">
        <f>VLOOKUP(B453,[10]Лист1!$B$78:$G$83,6,FALSE)</f>
        <v>26</v>
      </c>
      <c r="O453" s="52"/>
      <c r="P453" s="52">
        <f>VLOOKUP(B453,[11]Лист2!$B$83:$L$90,11,FALSE)</f>
        <v>27</v>
      </c>
      <c r="Q453" s="52">
        <v>27</v>
      </c>
      <c r="R453" s="52">
        <v>31</v>
      </c>
      <c r="S453" s="52">
        <f>VLOOKUP(B453,[14]Лист1!$B$147:$L$161,11,FALSE)</f>
        <v>25</v>
      </c>
      <c r="T453" s="52">
        <f>VLOOKUP(B453,[15]Лист1!$B$128:$O$137,14,FALSE)</f>
        <v>23</v>
      </c>
      <c r="U453" s="52">
        <f>VLOOKUP(B453,[16]Лист1!$B$145:$K$157,10,FALSE)</f>
        <v>25</v>
      </c>
      <c r="V453" s="57">
        <v>23</v>
      </c>
      <c r="W453" s="53"/>
      <c r="X453" s="59">
        <f>SUM(E453:W453)-I453-J453</f>
        <v>334</v>
      </c>
    </row>
    <row r="454" spans="1:24" x14ac:dyDescent="0.25">
      <c r="A454" s="2">
        <v>4</v>
      </c>
      <c r="B454" s="3" t="s">
        <v>8</v>
      </c>
      <c r="C454" s="3" t="s">
        <v>295</v>
      </c>
      <c r="D454" s="4">
        <v>2001</v>
      </c>
      <c r="E454" s="5">
        <f>VLOOKUP(B454,[1]Лист1!$B$168:$C$184,2,FALSE)</f>
        <v>27</v>
      </c>
      <c r="F454" s="60">
        <f>VLOOKUP(B454,[2]Лист1!$B$114:$K$128,10,FALSE)</f>
        <v>27</v>
      </c>
      <c r="G454" s="60">
        <f>VLOOKUP(B454,[3]ИТОГ!$B$161:$C$180,2,FALSE)</f>
        <v>21</v>
      </c>
      <c r="H454" s="60">
        <f>VLOOKUP(B454,[4]Sheet1!$B$132:$M$142,12,FALSE)</f>
        <v>31</v>
      </c>
      <c r="I454" s="60">
        <f>VLOOKUP(B454,[5]Лист1!$B$146:$J$160,9,FALSE)</f>
        <v>31</v>
      </c>
      <c r="J454" s="60">
        <f>VLOOKUP(B454,[6]Лист1!$B$164:$H$184,7,FALSE)</f>
        <v>31</v>
      </c>
      <c r="K454" s="60">
        <f>VLOOKUP(B454,[7]Лист1!$B$134:$H$143,7,FALSE)</f>
        <v>27</v>
      </c>
      <c r="L454" s="60">
        <f>VLOOKUP(B454,[8]Финал!$B$95:$G$107,6,FALSE)</f>
        <v>29</v>
      </c>
      <c r="M454" s="60"/>
      <c r="N454" s="60"/>
      <c r="O454" s="60"/>
      <c r="P454" s="60"/>
      <c r="Q454" s="60"/>
      <c r="R454" s="60"/>
      <c r="S454" s="60"/>
      <c r="T454" s="60">
        <f>VLOOKUP(B454,[15]Лист1!$B$128:$O$137,14,FALSE)</f>
        <v>22</v>
      </c>
      <c r="U454" s="60"/>
      <c r="V454" s="60"/>
      <c r="W454" s="60"/>
      <c r="X454" s="59">
        <f t="shared" ref="X454:X485" si="14">SUM(E454:W454)</f>
        <v>246</v>
      </c>
    </row>
    <row r="455" spans="1:24" x14ac:dyDescent="0.25">
      <c r="A455" s="2">
        <v>5</v>
      </c>
      <c r="B455" s="1" t="s">
        <v>391</v>
      </c>
      <c r="C455" s="1" t="s">
        <v>381</v>
      </c>
      <c r="D455" s="2">
        <v>2002</v>
      </c>
      <c r="E455" s="5"/>
      <c r="F455" s="52">
        <f>VLOOKUP(B455,[2]Лист1!$B$114:$K$128,10,FALSE)</f>
        <v>25</v>
      </c>
      <c r="G455" s="52"/>
      <c r="H455" s="52">
        <f>VLOOKUP(B455,[4]Sheet1!$B$132:$M$142,12,FALSE)</f>
        <v>27</v>
      </c>
      <c r="I455" s="52">
        <f>VLOOKUP(B455,[5]Лист1!$B$146:$J$160,9,FALSE)</f>
        <v>24</v>
      </c>
      <c r="J455" s="52">
        <f>VLOOKUP(B455,[6]Лист1!$B$164:$H$184,7,FALSE)</f>
        <v>25</v>
      </c>
      <c r="K455" s="52">
        <f>VLOOKUP(B455,[7]Лист1!$B$134:$H$143,7,FALSE)</f>
        <v>26</v>
      </c>
      <c r="L455" s="52">
        <f>VLOOKUP(B455,[8]Финал!$B$95:$G$107,6,FALSE)</f>
        <v>25</v>
      </c>
      <c r="M455" s="52">
        <f>VLOOKUP(B455,[9]Лист1!$B$100:$K$107,10,FALSE)</f>
        <v>26</v>
      </c>
      <c r="N455" s="52"/>
      <c r="O455" s="52"/>
      <c r="P455" s="52"/>
      <c r="Q455" s="52"/>
      <c r="R455" s="52"/>
      <c r="S455" s="52"/>
      <c r="T455" s="52">
        <f>VLOOKUP(B455,[15]Лист1!$B$128:$O$137,14,FALSE)</f>
        <v>26</v>
      </c>
      <c r="U455" s="52"/>
      <c r="V455" s="57">
        <v>31</v>
      </c>
      <c r="W455" s="53"/>
      <c r="X455" s="59">
        <f t="shared" si="14"/>
        <v>235</v>
      </c>
    </row>
    <row r="456" spans="1:24" x14ac:dyDescent="0.25">
      <c r="A456" s="2">
        <v>6</v>
      </c>
      <c r="B456" s="3" t="s">
        <v>294</v>
      </c>
      <c r="C456" s="3" t="s">
        <v>233</v>
      </c>
      <c r="D456" s="4">
        <v>2001</v>
      </c>
      <c r="E456" s="5">
        <f>VLOOKUP(B456,[1]Лист1!$B$168:$C$184,2,FALSE)</f>
        <v>29</v>
      </c>
      <c r="F456" s="52"/>
      <c r="G456" s="52">
        <f>VLOOKUP(B456,[3]ИТОГ!$B$161:$C$180,2,FALSE)</f>
        <v>29</v>
      </c>
      <c r="H456" s="52"/>
      <c r="I456" s="52">
        <f>VLOOKUP(B456,[5]Лист1!$B$146:$J$160,9,FALSE)</f>
        <v>33</v>
      </c>
      <c r="J456" s="52">
        <f>VLOOKUP(B456,[6]Лист1!$B$164:$H$184,7,FALSE)</f>
        <v>27</v>
      </c>
      <c r="K456" s="52"/>
      <c r="L456" s="52">
        <f>VLOOKUP(B456,[8]Финал!$B$95:$G$107,6,FALSE)</f>
        <v>27</v>
      </c>
      <c r="M456" s="52">
        <f>VLOOKUP(B456,[9]Лист1!$B$100:$K$107,10,FALSE)</f>
        <v>31</v>
      </c>
      <c r="N456" s="52"/>
      <c r="O456" s="52">
        <v>27</v>
      </c>
      <c r="P456" s="52"/>
      <c r="Q456" s="52"/>
      <c r="R456" s="52"/>
      <c r="S456" s="52"/>
      <c r="T456" s="52"/>
      <c r="U456" s="52"/>
      <c r="V456" s="57">
        <v>27</v>
      </c>
      <c r="W456" s="53"/>
      <c r="X456" s="59">
        <f t="shared" si="14"/>
        <v>230</v>
      </c>
    </row>
    <row r="457" spans="1:24" x14ac:dyDescent="0.25">
      <c r="A457" s="2">
        <v>7</v>
      </c>
      <c r="B457" s="3" t="s">
        <v>13</v>
      </c>
      <c r="C457" s="3" t="s">
        <v>262</v>
      </c>
      <c r="D457" s="4">
        <v>2001</v>
      </c>
      <c r="E457" s="5">
        <f>VLOOKUP(B457,[1]Лист1!$B$168:$C$184,2,FALSE)</f>
        <v>23</v>
      </c>
      <c r="F457" s="52">
        <f>VLOOKUP(B457,[2]Лист1!$B$114:$K$128,10,FALSE)</f>
        <v>22</v>
      </c>
      <c r="G457" s="52">
        <f>VLOOKUP(B457,[3]ИТОГ!$B$161:$C$180,2,FALSE)</f>
        <v>23</v>
      </c>
      <c r="H457" s="52">
        <f>VLOOKUP(B457,[4]Sheet1!$B$132:$M$142,12,FALSE)</f>
        <v>26</v>
      </c>
      <c r="I457" s="52"/>
      <c r="J457" s="52">
        <f>VLOOKUP(B457,[6]Лист1!$B$164:$H$184,7,FALSE)</f>
        <v>24</v>
      </c>
      <c r="K457" s="52">
        <f>VLOOKUP(B457,[7]Лист1!$B$134:$H$143,7,FALSE)</f>
        <v>23</v>
      </c>
      <c r="L457" s="52">
        <f>VLOOKUP(B457,[8]Финал!$B$95:$G$107,6,FALSE)</f>
        <v>23</v>
      </c>
      <c r="M457" s="52"/>
      <c r="N457" s="52"/>
      <c r="O457" s="52"/>
      <c r="P457" s="52"/>
      <c r="Q457" s="52">
        <v>26</v>
      </c>
      <c r="R457" s="52"/>
      <c r="S457" s="52"/>
      <c r="T457" s="52"/>
      <c r="U457" s="52"/>
      <c r="V457" s="57"/>
      <c r="W457" s="53"/>
      <c r="X457" s="59">
        <f t="shared" si="14"/>
        <v>190</v>
      </c>
    </row>
    <row r="458" spans="1:24" x14ac:dyDescent="0.25">
      <c r="A458" s="2">
        <v>8</v>
      </c>
      <c r="B458" s="3" t="s">
        <v>475</v>
      </c>
      <c r="C458" s="3" t="s">
        <v>262</v>
      </c>
      <c r="D458" s="6">
        <v>2001</v>
      </c>
      <c r="E458" s="5"/>
      <c r="F458" s="52"/>
      <c r="G458" s="52">
        <f>VLOOKUP(B458,[3]ИТОГ!$B$161:$C$180,2,FALSE)</f>
        <v>22</v>
      </c>
      <c r="H458" s="52">
        <f>VLOOKUP(B458,[4]Sheet1!$B$132:$M$142,12,FALSE)</f>
        <v>24</v>
      </c>
      <c r="I458" s="52">
        <f>VLOOKUP(B458,[5]Лист1!$B$146:$J$160,9,FALSE)</f>
        <v>27</v>
      </c>
      <c r="J458" s="52">
        <f>VLOOKUP(B458,[6]Лист1!$B$164:$H$184,7,FALSE)</f>
        <v>11</v>
      </c>
      <c r="K458" s="52"/>
      <c r="L458" s="52">
        <f>VLOOKUP(B458,[8]Финал!$B$95:$G$107,6,FALSE)</f>
        <v>22</v>
      </c>
      <c r="M458" s="52"/>
      <c r="N458" s="52"/>
      <c r="O458" s="52"/>
      <c r="P458" s="52"/>
      <c r="Q458" s="52">
        <v>31</v>
      </c>
      <c r="R458" s="52"/>
      <c r="S458" s="52">
        <f>VLOOKUP(B458,[14]Лист1!$B$147:$L$161,11,FALSE)</f>
        <v>27</v>
      </c>
      <c r="T458" s="52">
        <f>VLOOKUP(B458,[15]Лист1!$B$128:$O$137,14,FALSE)</f>
        <v>25</v>
      </c>
      <c r="U458" s="52"/>
      <c r="V458" s="57"/>
      <c r="W458" s="53"/>
      <c r="X458" s="59">
        <f t="shared" si="14"/>
        <v>189</v>
      </c>
    </row>
    <row r="459" spans="1:24" x14ac:dyDescent="0.25">
      <c r="A459" s="2">
        <v>9</v>
      </c>
      <c r="B459" s="3" t="s">
        <v>101</v>
      </c>
      <c r="C459" s="3" t="s">
        <v>6</v>
      </c>
      <c r="D459" s="4">
        <v>2001</v>
      </c>
      <c r="E459" s="5">
        <f>VLOOKUP(B459,[1]Лист1!$B$168:$C$184,2,FALSE)</f>
        <v>33</v>
      </c>
      <c r="F459" s="60">
        <f>VLOOKUP(B459,[2]Лист1!$B$114:$K$128,10,FALSE)</f>
        <v>31</v>
      </c>
      <c r="G459" s="60">
        <f>VLOOKUP(B459,[3]ИТОГ!$B$161:$C$180,2,FALSE)</f>
        <v>27</v>
      </c>
      <c r="H459" s="60">
        <f>VLOOKUP(B459,[4]Sheet1!$B$132:$M$142,12,FALSE)</f>
        <v>25</v>
      </c>
      <c r="I459" s="60"/>
      <c r="J459" s="60">
        <f>VLOOKUP(B459,[6]Лист1!$B$164:$H$184,7,FALSE)</f>
        <v>29</v>
      </c>
      <c r="K459" s="60">
        <f>VLOOKUP(B459,[7]Лист1!$B$134:$H$143,7,FALSE)</f>
        <v>29</v>
      </c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59">
        <f t="shared" si="14"/>
        <v>174</v>
      </c>
    </row>
    <row r="460" spans="1:24" x14ac:dyDescent="0.25">
      <c r="A460" s="2">
        <v>10</v>
      </c>
      <c r="B460" s="3" t="s">
        <v>5</v>
      </c>
      <c r="C460" s="3" t="s">
        <v>6</v>
      </c>
      <c r="D460" s="4">
        <v>2002</v>
      </c>
      <c r="E460" s="5">
        <f>VLOOKUP(B460,[1]Лист1!$B$168:$C$184,2,FALSE)</f>
        <v>18</v>
      </c>
      <c r="F460" s="60">
        <f>VLOOKUP(B460,[2]Лист1!$B$114:$K$128,10,FALSE)</f>
        <v>19</v>
      </c>
      <c r="G460" s="60">
        <f>VLOOKUP(B460,[3]ИТОГ!$B$161:$C$180,2,FALSE)</f>
        <v>16</v>
      </c>
      <c r="H460" s="60">
        <f>VLOOKUP(B460,[4]Sheet1!$B$132:$M$142,12,FALSE)</f>
        <v>21</v>
      </c>
      <c r="I460" s="60">
        <f>VLOOKUP(B460,[5]Лист1!$B$146:$J$160,9,FALSE)</f>
        <v>19</v>
      </c>
      <c r="J460" s="60">
        <f>VLOOKUP(B460,[6]Лист1!$B$164:$H$184,7,FALSE)</f>
        <v>19</v>
      </c>
      <c r="K460" s="60">
        <f>VLOOKUP(B460,[7]Лист1!$B$134:$H$143,7,FALSE)</f>
        <v>21</v>
      </c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>
        <v>21</v>
      </c>
      <c r="W460" s="60"/>
      <c r="X460" s="59">
        <f t="shared" si="14"/>
        <v>154</v>
      </c>
    </row>
    <row r="461" spans="1:24" x14ac:dyDescent="0.25">
      <c r="A461" s="2">
        <v>11</v>
      </c>
      <c r="B461" s="3" t="s">
        <v>476</v>
      </c>
      <c r="C461" s="3" t="s">
        <v>49</v>
      </c>
      <c r="D461" s="6">
        <v>2002</v>
      </c>
      <c r="E461" s="5"/>
      <c r="F461" s="60"/>
      <c r="G461" s="60">
        <f>VLOOKUP(B461,[3]ИТОГ!$B$161:$C$180,2,FALSE)</f>
        <v>19</v>
      </c>
      <c r="H461" s="60"/>
      <c r="I461" s="60"/>
      <c r="J461" s="60"/>
      <c r="K461" s="60"/>
      <c r="L461" s="60"/>
      <c r="M461" s="60"/>
      <c r="N461" s="60">
        <f>VLOOKUP(B461,[10]Лист1!$B$78:$G$83,6,FALSE)</f>
        <v>31</v>
      </c>
      <c r="O461" s="60"/>
      <c r="P461" s="60">
        <f>VLOOKUP(B461,[11]Лист2!$B$83:$L$90,11,FALSE)</f>
        <v>29</v>
      </c>
      <c r="Q461" s="60">
        <v>33</v>
      </c>
      <c r="R461" s="60"/>
      <c r="S461" s="60"/>
      <c r="T461" s="60">
        <f>VLOOKUP(B461,[15]Лист1!$B$128:$O$137,14,FALSE)</f>
        <v>31</v>
      </c>
      <c r="U461" s="60"/>
      <c r="V461" s="60"/>
      <c r="W461" s="60"/>
      <c r="X461" s="59">
        <f t="shared" si="14"/>
        <v>143</v>
      </c>
    </row>
    <row r="462" spans="1:24" x14ac:dyDescent="0.25">
      <c r="A462" s="2">
        <v>12</v>
      </c>
      <c r="B462" s="3" t="s">
        <v>11</v>
      </c>
      <c r="C462" s="3" t="s">
        <v>295</v>
      </c>
      <c r="D462" s="4">
        <v>2001</v>
      </c>
      <c r="E462" s="5">
        <f>VLOOKUP(B462,[1]Лист1!$B$168:$C$184,2,FALSE)</f>
        <v>21</v>
      </c>
      <c r="F462" s="52">
        <f>VLOOKUP(B462,[2]Лист1!$B$114:$K$128,10,FALSE)</f>
        <v>23</v>
      </c>
      <c r="G462" s="52">
        <f>VLOOKUP(B462,[3]ИТОГ!$B$161:$C$180,2,FALSE)</f>
        <v>20</v>
      </c>
      <c r="H462" s="52">
        <f>VLOOKUP(B462,[4]Sheet1!$B$132:$M$142,12,FALSE)</f>
        <v>22</v>
      </c>
      <c r="I462" s="52"/>
      <c r="J462" s="52">
        <f>VLOOKUP(B462,[6]Лист1!$B$164:$H$184,7,FALSE)</f>
        <v>20</v>
      </c>
      <c r="K462" s="52"/>
      <c r="L462" s="52">
        <f>VLOOKUP(B462,[8]Финал!$B$95:$G$107,6,FALSE)</f>
        <v>20</v>
      </c>
      <c r="M462" s="52"/>
      <c r="N462" s="52"/>
      <c r="O462" s="52"/>
      <c r="P462" s="52"/>
      <c r="Q462" s="52"/>
      <c r="R462" s="52"/>
      <c r="S462" s="52"/>
      <c r="T462" s="52"/>
      <c r="U462" s="52"/>
      <c r="V462" s="57"/>
      <c r="W462" s="53"/>
      <c r="X462" s="59">
        <f t="shared" si="14"/>
        <v>126</v>
      </c>
    </row>
    <row r="463" spans="1:24" x14ac:dyDescent="0.25">
      <c r="A463" s="2">
        <v>13</v>
      </c>
      <c r="B463" s="3" t="s">
        <v>150</v>
      </c>
      <c r="C463" s="3" t="s">
        <v>248</v>
      </c>
      <c r="D463" s="4">
        <v>2002</v>
      </c>
      <c r="E463" s="5">
        <f>VLOOKUP(B463,[1]Лист1!$B$168:$C$184,2,FALSE)</f>
        <v>31</v>
      </c>
      <c r="F463" s="52"/>
      <c r="G463" s="52">
        <f>VLOOKUP(B463,[3]ИТОГ!$B$161:$C$180,2,FALSE)</f>
        <v>33</v>
      </c>
      <c r="H463" s="52"/>
      <c r="I463" s="52">
        <f>VLOOKUP(B463,[5]Лист1!$B$146:$J$160,9,FALSE)</f>
        <v>29</v>
      </c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7">
        <v>29</v>
      </c>
      <c r="W463" s="53"/>
      <c r="X463" s="59">
        <f t="shared" si="14"/>
        <v>122</v>
      </c>
    </row>
    <row r="464" spans="1:24" x14ac:dyDescent="0.25">
      <c r="A464" s="2">
        <v>14</v>
      </c>
      <c r="B464" s="3" t="s">
        <v>473</v>
      </c>
      <c r="C464" s="3" t="s">
        <v>248</v>
      </c>
      <c r="D464" s="6">
        <v>2001</v>
      </c>
      <c r="E464" s="5"/>
      <c r="F464" s="52"/>
      <c r="G464" s="52">
        <f>VLOOKUP(B464,[3]ИТОГ!$B$161:$C$180,2,FALSE)</f>
        <v>31</v>
      </c>
      <c r="H464" s="52">
        <f>VLOOKUP(B464,[4]Sheet1!$B$132:$M$142,12,FALSE)</f>
        <v>23</v>
      </c>
      <c r="I464" s="52"/>
      <c r="J464" s="52">
        <f>VLOOKUP(B464,[6]Лист1!$B$164:$H$184,7,FALSE)</f>
        <v>22</v>
      </c>
      <c r="K464" s="52"/>
      <c r="L464" s="52">
        <f>VLOOKUP(B464,[8]Финал!$B$95:$G$107,6,FALSE)</f>
        <v>33</v>
      </c>
      <c r="M464" s="52"/>
      <c r="N464" s="52"/>
      <c r="O464" s="52"/>
      <c r="P464" s="52"/>
      <c r="Q464" s="52"/>
      <c r="R464" s="52"/>
      <c r="S464" s="52"/>
      <c r="T464" s="52"/>
      <c r="U464" s="52"/>
      <c r="V464" s="57"/>
      <c r="W464" s="53"/>
      <c r="X464" s="59">
        <f t="shared" si="14"/>
        <v>109</v>
      </c>
    </row>
    <row r="465" spans="1:24" x14ac:dyDescent="0.25">
      <c r="A465" s="2">
        <v>15</v>
      </c>
      <c r="B465" s="3" t="s">
        <v>477</v>
      </c>
      <c r="C465" s="3" t="s">
        <v>478</v>
      </c>
      <c r="D465" s="6">
        <v>2002</v>
      </c>
      <c r="E465" s="5"/>
      <c r="F465" s="52"/>
      <c r="G465" s="52">
        <f>VLOOKUP(B465,[3]ИТОГ!$B$161:$C$180,2,FALSE)</f>
        <v>15</v>
      </c>
      <c r="H465" s="52"/>
      <c r="I465" s="52"/>
      <c r="J465" s="52"/>
      <c r="K465" s="52"/>
      <c r="L465" s="52">
        <v>18</v>
      </c>
      <c r="M465" s="52"/>
      <c r="N465" s="52">
        <f>VLOOKUP(B465,[10]Лист1!$B$78:$G$83,6,FALSE)</f>
        <v>25</v>
      </c>
      <c r="O465" s="52"/>
      <c r="P465" s="52">
        <v>24</v>
      </c>
      <c r="Q465" s="52"/>
      <c r="R465" s="52"/>
      <c r="S465" s="52"/>
      <c r="T465" s="52"/>
      <c r="U465" s="52">
        <f>VLOOKUP(B465,[16]Лист1!$B$145:$K$157,10,FALSE)</f>
        <v>26</v>
      </c>
      <c r="V465" s="57"/>
      <c r="W465" s="53"/>
      <c r="X465" s="59">
        <f t="shared" si="14"/>
        <v>108</v>
      </c>
    </row>
    <row r="466" spans="1:24" x14ac:dyDescent="0.25">
      <c r="A466" s="2">
        <v>16</v>
      </c>
      <c r="B466" s="1" t="s">
        <v>780</v>
      </c>
      <c r="C466" s="1" t="s">
        <v>740</v>
      </c>
      <c r="D466" s="6">
        <v>2001</v>
      </c>
      <c r="E466" s="5"/>
      <c r="F466" s="52"/>
      <c r="G466" s="52"/>
      <c r="H466" s="52"/>
      <c r="I466" s="52"/>
      <c r="J466" s="52"/>
      <c r="K466" s="52"/>
      <c r="L466" s="52"/>
      <c r="M466" s="52"/>
      <c r="N466" s="52">
        <v>27</v>
      </c>
      <c r="O466" s="52"/>
      <c r="P466" s="52">
        <f>VLOOKUP(B466,[11]Лист2!$B$83:$L$90,11,FALSE)</f>
        <v>25</v>
      </c>
      <c r="Q466" s="52">
        <v>24</v>
      </c>
      <c r="R466" s="52"/>
      <c r="S466" s="52"/>
      <c r="T466" s="52"/>
      <c r="U466" s="52">
        <f>VLOOKUP(B466,[16]Лист1!$B$145:$K$157,10,FALSE)</f>
        <v>31</v>
      </c>
      <c r="V466" s="57"/>
      <c r="W466" s="53"/>
      <c r="X466" s="59">
        <f t="shared" si="14"/>
        <v>107</v>
      </c>
    </row>
    <row r="467" spans="1:24" ht="14.25" customHeight="1" x14ac:dyDescent="0.25">
      <c r="A467" s="2">
        <v>17</v>
      </c>
      <c r="B467" s="1" t="s">
        <v>702</v>
      </c>
      <c r="C467" s="1" t="s">
        <v>810</v>
      </c>
      <c r="D467" s="6">
        <v>2002</v>
      </c>
      <c r="E467" s="5"/>
      <c r="F467" s="52"/>
      <c r="G467" s="52"/>
      <c r="H467" s="52"/>
      <c r="I467" s="52"/>
      <c r="J467" s="52"/>
      <c r="K467" s="52">
        <v>33</v>
      </c>
      <c r="L467" s="52"/>
      <c r="M467" s="52"/>
      <c r="N467" s="52"/>
      <c r="O467" s="52">
        <v>33</v>
      </c>
      <c r="P467" s="52">
        <f>VLOOKUP(B467,[11]Лист2!$B$83:$L$90,11,FALSE)</f>
        <v>33</v>
      </c>
      <c r="Q467" s="52"/>
      <c r="R467" s="52"/>
      <c r="S467" s="52"/>
      <c r="T467" s="52"/>
      <c r="U467" s="52"/>
      <c r="V467" s="57"/>
      <c r="W467" s="53"/>
      <c r="X467" s="59">
        <f t="shared" si="14"/>
        <v>99</v>
      </c>
    </row>
    <row r="468" spans="1:24" x14ac:dyDescent="0.25">
      <c r="A468" s="2">
        <v>17</v>
      </c>
      <c r="B468" s="3" t="s">
        <v>296</v>
      </c>
      <c r="C468" s="3" t="s">
        <v>233</v>
      </c>
      <c r="D468" s="4">
        <v>2001</v>
      </c>
      <c r="E468" s="5">
        <f>VLOOKUP(B468,[1]Лист1!$B$168:$C$184,2,FALSE)</f>
        <v>20</v>
      </c>
      <c r="F468" s="52"/>
      <c r="G468" s="52">
        <f>VLOOKUP(B468,[3]ИТОГ!$B$161:$C$180,2,FALSE)</f>
        <v>17</v>
      </c>
      <c r="H468" s="52"/>
      <c r="I468" s="52"/>
      <c r="J468" s="52">
        <f>VLOOKUP(B468,[6]Лист1!$B$164:$H$184,7,FALSE)</f>
        <v>18</v>
      </c>
      <c r="K468" s="52"/>
      <c r="L468" s="52">
        <f>VLOOKUP(B468,[8]Финал!$B$95:$G$107,6,FALSE)</f>
        <v>19</v>
      </c>
      <c r="M468" s="52"/>
      <c r="N468" s="52"/>
      <c r="O468" s="52">
        <v>25</v>
      </c>
      <c r="P468" s="52"/>
      <c r="Q468" s="52"/>
      <c r="R468" s="52"/>
      <c r="S468" s="52"/>
      <c r="T468" s="52"/>
      <c r="U468" s="52"/>
      <c r="V468" s="57"/>
      <c r="W468" s="53"/>
      <c r="X468" s="59">
        <f t="shared" si="14"/>
        <v>99</v>
      </c>
    </row>
    <row r="469" spans="1:24" x14ac:dyDescent="0.25">
      <c r="A469" s="2">
        <v>19</v>
      </c>
      <c r="B469" s="3" t="s">
        <v>52</v>
      </c>
      <c r="C469" s="3" t="s">
        <v>269</v>
      </c>
      <c r="D469" s="4">
        <v>2002</v>
      </c>
      <c r="E469" s="5">
        <f>VLOOKUP(B469,[1]Лист1!$B$168:$C$184,2,FALSE)</f>
        <v>22</v>
      </c>
      <c r="F469" s="52">
        <f>VLOOKUP(B469,[2]Лист1!$B$114:$K$128,10,FALSE)</f>
        <v>26</v>
      </c>
      <c r="G469" s="52"/>
      <c r="H469" s="52"/>
      <c r="I469" s="52"/>
      <c r="J469" s="52">
        <f>VLOOKUP(B469,[6]Лист1!$B$164:$H$184,7,FALSE)</f>
        <v>17</v>
      </c>
      <c r="K469" s="52"/>
      <c r="L469" s="52"/>
      <c r="M469" s="52">
        <f>VLOOKUP(B469,[9]Лист1!$B$100:$K$107,10,FALSE)</f>
        <v>25</v>
      </c>
      <c r="N469" s="52"/>
      <c r="O469" s="52"/>
      <c r="P469" s="52"/>
      <c r="Q469" s="52"/>
      <c r="R469" s="52"/>
      <c r="S469" s="52"/>
      <c r="T469" s="52"/>
      <c r="U469" s="52"/>
      <c r="V469" s="57"/>
      <c r="W469" s="53"/>
      <c r="X469" s="59">
        <f t="shared" si="14"/>
        <v>90</v>
      </c>
    </row>
    <row r="470" spans="1:24" x14ac:dyDescent="0.25">
      <c r="A470" s="2">
        <v>20</v>
      </c>
      <c r="B470" s="3" t="s">
        <v>299</v>
      </c>
      <c r="C470" s="3" t="s">
        <v>137</v>
      </c>
      <c r="D470" s="4">
        <v>2002</v>
      </c>
      <c r="E470" s="5">
        <f>VLOOKUP(B470,[1]Лист1!$B$168:$C$184,2,FALSE)</f>
        <v>15</v>
      </c>
      <c r="F470" s="60">
        <f>VLOOKUP(B470,[2]Лист1!$B$114:$K$128,10,FALSE)</f>
        <v>18</v>
      </c>
      <c r="G470" s="60">
        <f>VLOOKUP(B470,[3]ИТОГ!$B$161:$C$180,2,FALSE)</f>
        <v>13</v>
      </c>
      <c r="H470" s="60"/>
      <c r="I470" s="60">
        <f>VLOOKUP(B470,[5]Лист1!$B$146:$J$160,9,FALSE)</f>
        <v>22</v>
      </c>
      <c r="J470" s="60">
        <f>VLOOKUP(B470,[6]Лист1!$B$164:$H$184,7,FALSE)</f>
        <v>15</v>
      </c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59">
        <f t="shared" si="14"/>
        <v>83</v>
      </c>
    </row>
    <row r="471" spans="1:24" x14ac:dyDescent="0.25">
      <c r="A471" s="2">
        <v>21</v>
      </c>
      <c r="B471" s="3" t="s">
        <v>297</v>
      </c>
      <c r="C471" s="3" t="s">
        <v>137</v>
      </c>
      <c r="D471" s="4">
        <v>2002</v>
      </c>
      <c r="E471" s="5">
        <f>VLOOKUP(B471,[1]Лист1!$B$168:$C$184,2,FALSE)</f>
        <v>17</v>
      </c>
      <c r="F471" s="52">
        <f>VLOOKUP(B471,[2]Лист1!$B$114:$K$128,10,FALSE)</f>
        <v>17</v>
      </c>
      <c r="G471" s="52">
        <f>VLOOKUP(B471,[3]ИТОГ!$B$161:$C$180,2,FALSE)</f>
        <v>14</v>
      </c>
      <c r="H471" s="52"/>
      <c r="I471" s="52">
        <f>VLOOKUP(B471,[5]Лист1!$B$146:$J$160,9,FALSE)</f>
        <v>18</v>
      </c>
      <c r="J471" s="52">
        <f>VLOOKUP(B471,[6]Лист1!$B$164:$H$184,7,FALSE)</f>
        <v>12</v>
      </c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7"/>
      <c r="W471" s="53"/>
      <c r="X471" s="59">
        <f t="shared" si="14"/>
        <v>78</v>
      </c>
    </row>
    <row r="472" spans="1:24" x14ac:dyDescent="0.25">
      <c r="A472" s="2">
        <v>22</v>
      </c>
      <c r="B472" s="1" t="s">
        <v>703</v>
      </c>
      <c r="C472" s="1" t="s">
        <v>810</v>
      </c>
      <c r="D472" s="6">
        <v>2002</v>
      </c>
      <c r="E472" s="5"/>
      <c r="F472" s="52"/>
      <c r="G472" s="52"/>
      <c r="H472" s="52"/>
      <c r="I472" s="52"/>
      <c r="J472" s="52"/>
      <c r="K472" s="52">
        <v>22</v>
      </c>
      <c r="L472" s="52"/>
      <c r="M472" s="52"/>
      <c r="N472" s="52"/>
      <c r="O472" s="52">
        <v>26</v>
      </c>
      <c r="P472" s="52">
        <f>VLOOKUP(B472,[11]Лист2!$B$83:$L$90,11,FALSE)</f>
        <v>26</v>
      </c>
      <c r="Q472" s="52"/>
      <c r="R472" s="52"/>
      <c r="S472" s="52"/>
      <c r="T472" s="52"/>
      <c r="U472" s="52"/>
      <c r="V472" s="57"/>
      <c r="W472" s="53"/>
      <c r="X472" s="59">
        <f t="shared" si="14"/>
        <v>74</v>
      </c>
    </row>
    <row r="473" spans="1:24" x14ac:dyDescent="0.25">
      <c r="A473" s="2">
        <v>23</v>
      </c>
      <c r="B473" s="3" t="s">
        <v>103</v>
      </c>
      <c r="C473" s="3" t="s">
        <v>137</v>
      </c>
      <c r="D473" s="4">
        <v>2001</v>
      </c>
      <c r="E473" s="5">
        <f>VLOOKUP(B473,[1]Лист1!$B$168:$C$184,2,FALSE)</f>
        <v>19</v>
      </c>
      <c r="F473" s="52"/>
      <c r="G473" s="52">
        <f>VLOOKUP(B473,[3]ИТОГ!$B$161:$C$180,2,FALSE)</f>
        <v>18</v>
      </c>
      <c r="H473" s="52"/>
      <c r="I473" s="52">
        <f>VLOOKUP(B473,[5]Лист1!$B$146:$J$160,9,FALSE)</f>
        <v>20</v>
      </c>
      <c r="J473" s="52">
        <f>VLOOKUP(B473,[6]Лист1!$B$164:$H$184,7,FALSE)</f>
        <v>16</v>
      </c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7"/>
      <c r="W473" s="53"/>
      <c r="X473" s="59">
        <f t="shared" si="14"/>
        <v>73</v>
      </c>
    </row>
    <row r="474" spans="1:24" x14ac:dyDescent="0.25">
      <c r="A474" s="2">
        <v>24</v>
      </c>
      <c r="B474" s="1" t="s">
        <v>550</v>
      </c>
      <c r="C474" s="1" t="s">
        <v>394</v>
      </c>
      <c r="D474" s="4">
        <v>2002</v>
      </c>
      <c r="E474" s="5"/>
      <c r="F474" s="52"/>
      <c r="G474" s="52"/>
      <c r="H474" s="52"/>
      <c r="I474" s="52">
        <f>VLOOKUP(B474,[5]Лист1!$B$146:$J$160,9,FALSE)</f>
        <v>23</v>
      </c>
      <c r="J474" s="52">
        <f>VLOOKUP(B474,[6]Лист1!$B$164:$H$184,7,FALSE)</f>
        <v>21</v>
      </c>
      <c r="K474" s="52">
        <f>VLOOKUP(B474,[7]Лист1!$B$134:$H$143,7,FALSE)</f>
        <v>24</v>
      </c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7"/>
      <c r="W474" s="53"/>
      <c r="X474" s="59">
        <f t="shared" si="14"/>
        <v>68</v>
      </c>
    </row>
    <row r="475" spans="1:24" x14ac:dyDescent="0.25">
      <c r="A475" s="2">
        <v>25</v>
      </c>
      <c r="B475" s="3" t="s">
        <v>298</v>
      </c>
      <c r="C475" s="3" t="s">
        <v>269</v>
      </c>
      <c r="D475" s="4">
        <v>2002</v>
      </c>
      <c r="E475" s="5">
        <f>VLOOKUP(B475,[1]Лист1!$B$168:$C$184,2,FALSE)</f>
        <v>16</v>
      </c>
      <c r="F475" s="52">
        <f>VLOOKUP(B475,[2]Лист1!$B$114:$K$128,10,FALSE)</f>
        <v>20</v>
      </c>
      <c r="G475" s="52"/>
      <c r="H475" s="52"/>
      <c r="I475" s="52">
        <f>VLOOKUP(B475,[5]Лист1!$B$146:$J$160,9,FALSE)</f>
        <v>16</v>
      </c>
      <c r="J475" s="52">
        <f>VLOOKUP(B475,[6]Лист1!$B$164:$H$184,7,FALSE)</f>
        <v>14</v>
      </c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7"/>
      <c r="W475" s="53"/>
      <c r="X475" s="59">
        <f t="shared" si="14"/>
        <v>66</v>
      </c>
    </row>
    <row r="476" spans="1:24" x14ac:dyDescent="0.25">
      <c r="A476" s="2">
        <v>26</v>
      </c>
      <c r="B476" s="1" t="s">
        <v>392</v>
      </c>
      <c r="C476" s="1" t="s">
        <v>249</v>
      </c>
      <c r="D476" s="2">
        <v>2002</v>
      </c>
      <c r="E476" s="5"/>
      <c r="F476" s="52">
        <f>VLOOKUP(B476,[2]Лист1!$B$114:$K$128,10,FALSE)</f>
        <v>21</v>
      </c>
      <c r="G476" s="52"/>
      <c r="H476" s="52"/>
      <c r="I476" s="52">
        <f>VLOOKUP(B476,[5]Лист1!$B$146:$J$160,9,FALSE)</f>
        <v>17</v>
      </c>
      <c r="J476" s="52"/>
      <c r="K476" s="52"/>
      <c r="L476" s="52"/>
      <c r="M476" s="52"/>
      <c r="N476" s="52"/>
      <c r="O476" s="52"/>
      <c r="P476" s="52"/>
      <c r="Q476" s="52"/>
      <c r="R476" s="52"/>
      <c r="S476" s="52">
        <f>VLOOKUP(B476,[14]Лист1!$B$147:$L$161,11,FALSE)</f>
        <v>20</v>
      </c>
      <c r="T476" s="52"/>
      <c r="U476" s="52"/>
      <c r="V476" s="57"/>
      <c r="W476" s="53"/>
      <c r="X476" s="59">
        <f t="shared" si="14"/>
        <v>58</v>
      </c>
    </row>
    <row r="477" spans="1:24" x14ac:dyDescent="0.25">
      <c r="A477" s="2">
        <v>27</v>
      </c>
      <c r="B477" s="1" t="s">
        <v>960</v>
      </c>
      <c r="C477" s="1" t="s">
        <v>961</v>
      </c>
      <c r="D477" s="6">
        <v>2002</v>
      </c>
      <c r="E477" s="5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>
        <v>29</v>
      </c>
      <c r="T477" s="52">
        <f>VLOOKUP(B477,[15]Лист1!$B$128:$O$137,14,FALSE)</f>
        <v>27</v>
      </c>
      <c r="U477" s="52"/>
      <c r="V477" s="57"/>
      <c r="W477" s="53"/>
      <c r="X477" s="59">
        <f t="shared" si="14"/>
        <v>56</v>
      </c>
    </row>
    <row r="478" spans="1:24" x14ac:dyDescent="0.25">
      <c r="A478" s="2">
        <v>28</v>
      </c>
      <c r="B478" s="45" t="s">
        <v>803</v>
      </c>
      <c r="C478" s="45" t="s">
        <v>568</v>
      </c>
      <c r="D478" s="6">
        <v>2001</v>
      </c>
      <c r="E478" s="5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>
        <v>23</v>
      </c>
      <c r="Q478" s="52"/>
      <c r="R478" s="52">
        <v>29</v>
      </c>
      <c r="S478" s="52"/>
      <c r="T478" s="52"/>
      <c r="U478" s="52"/>
      <c r="V478" s="57"/>
      <c r="W478" s="53"/>
      <c r="X478" s="59">
        <f t="shared" si="14"/>
        <v>52</v>
      </c>
    </row>
    <row r="479" spans="1:24" ht="14.25" customHeight="1" x14ac:dyDescent="0.25">
      <c r="A479" s="2">
        <v>29</v>
      </c>
      <c r="B479" s="1" t="s">
        <v>752</v>
      </c>
      <c r="C479" s="1" t="s">
        <v>753</v>
      </c>
      <c r="D479" s="6">
        <v>2001</v>
      </c>
      <c r="E479" s="5"/>
      <c r="F479" s="52"/>
      <c r="G479" s="52"/>
      <c r="H479" s="52"/>
      <c r="I479" s="52"/>
      <c r="J479" s="52"/>
      <c r="K479" s="52"/>
      <c r="L479" s="52"/>
      <c r="M479" s="52">
        <v>23</v>
      </c>
      <c r="N479" s="52"/>
      <c r="O479" s="52"/>
      <c r="P479" s="52"/>
      <c r="Q479" s="52"/>
      <c r="R479" s="52"/>
      <c r="S479" s="52"/>
      <c r="T479" s="52">
        <f>VLOOKUP(B479,[15]Лист1!$B$128:$O$137,14,FALSE)</f>
        <v>24</v>
      </c>
      <c r="U479" s="52"/>
      <c r="V479" s="57"/>
      <c r="W479" s="53"/>
      <c r="X479" s="59">
        <f t="shared" si="14"/>
        <v>47</v>
      </c>
    </row>
    <row r="480" spans="1:24" x14ac:dyDescent="0.25">
      <c r="A480" s="2">
        <v>30</v>
      </c>
      <c r="B480" s="1" t="s">
        <v>393</v>
      </c>
      <c r="C480" s="1" t="s">
        <v>394</v>
      </c>
      <c r="D480" s="2">
        <v>2002</v>
      </c>
      <c r="E480" s="5"/>
      <c r="F480" s="52">
        <f>VLOOKUP(B480,[2]Лист1!$B$114:$K$128,10,FALSE)</f>
        <v>16</v>
      </c>
      <c r="G480" s="52"/>
      <c r="H480" s="52">
        <f>VLOOKUP(B480,[4]Sheet1!$B$132:$M$142,12,FALSE)</f>
        <v>20</v>
      </c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7"/>
      <c r="W480" s="53"/>
      <c r="X480" s="59">
        <f t="shared" si="14"/>
        <v>36</v>
      </c>
    </row>
    <row r="481" spans="1:24" x14ac:dyDescent="0.25">
      <c r="A481" s="2">
        <v>31</v>
      </c>
      <c r="B481" s="1" t="s">
        <v>809</v>
      </c>
      <c r="C481" s="1" t="s">
        <v>810</v>
      </c>
      <c r="D481" s="6">
        <v>2001</v>
      </c>
      <c r="E481" s="5"/>
      <c r="F481" s="60"/>
      <c r="G481" s="60"/>
      <c r="H481" s="60"/>
      <c r="I481" s="60"/>
      <c r="J481" s="60"/>
      <c r="K481" s="60"/>
      <c r="L481" s="60"/>
      <c r="M481" s="60"/>
      <c r="N481" s="60"/>
      <c r="O481" s="60">
        <v>31</v>
      </c>
      <c r="P481" s="60"/>
      <c r="Q481" s="60"/>
      <c r="R481" s="60"/>
      <c r="S481" s="60"/>
      <c r="T481" s="60"/>
      <c r="U481" s="60"/>
      <c r="V481" s="60"/>
      <c r="W481" s="60"/>
      <c r="X481" s="59">
        <f t="shared" si="14"/>
        <v>31</v>
      </c>
    </row>
    <row r="482" spans="1:24" x14ac:dyDescent="0.25">
      <c r="A482" s="2">
        <v>32</v>
      </c>
      <c r="B482" s="1" t="s">
        <v>779</v>
      </c>
      <c r="C482" s="1" t="s">
        <v>564</v>
      </c>
      <c r="D482" s="6">
        <v>2001</v>
      </c>
      <c r="E482" s="5"/>
      <c r="F482" s="52"/>
      <c r="G482" s="52"/>
      <c r="H482" s="52"/>
      <c r="I482" s="52"/>
      <c r="J482" s="52"/>
      <c r="K482" s="52"/>
      <c r="L482" s="52"/>
      <c r="M482" s="52"/>
      <c r="N482" s="52">
        <v>29</v>
      </c>
      <c r="O482" s="52"/>
      <c r="P482" s="52"/>
      <c r="Q482" s="52"/>
      <c r="R482" s="52"/>
      <c r="S482" s="52"/>
      <c r="T482" s="52"/>
      <c r="U482" s="52"/>
      <c r="V482" s="57"/>
      <c r="W482" s="53"/>
      <c r="X482" s="59">
        <f t="shared" si="14"/>
        <v>29</v>
      </c>
    </row>
    <row r="483" spans="1:24" x14ac:dyDescent="0.25">
      <c r="A483" s="2">
        <v>33</v>
      </c>
      <c r="B483" s="45" t="s">
        <v>1080</v>
      </c>
      <c r="C483" s="45" t="s">
        <v>1048</v>
      </c>
      <c r="D483" s="45">
        <v>2002</v>
      </c>
      <c r="E483" s="5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>
        <v>27</v>
      </c>
      <c r="V483" s="60"/>
      <c r="W483" s="60"/>
      <c r="X483" s="59">
        <f t="shared" si="14"/>
        <v>27</v>
      </c>
    </row>
    <row r="484" spans="1:24" x14ac:dyDescent="0.25">
      <c r="A484" s="2">
        <v>34</v>
      </c>
      <c r="B484" s="1" t="s">
        <v>962</v>
      </c>
      <c r="C484" s="1" t="s">
        <v>880</v>
      </c>
      <c r="D484" s="6">
        <v>2001</v>
      </c>
      <c r="E484" s="5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>
        <v>26</v>
      </c>
      <c r="T484" s="52"/>
      <c r="U484" s="52"/>
      <c r="V484" s="57"/>
      <c r="W484" s="53"/>
      <c r="X484" s="59">
        <f t="shared" si="14"/>
        <v>26</v>
      </c>
    </row>
    <row r="485" spans="1:24" x14ac:dyDescent="0.25">
      <c r="A485" s="2">
        <v>35</v>
      </c>
      <c r="B485" s="3" t="s">
        <v>474</v>
      </c>
      <c r="C485" s="3" t="s">
        <v>49</v>
      </c>
      <c r="D485" s="6">
        <v>2002</v>
      </c>
      <c r="E485" s="5"/>
      <c r="F485" s="52"/>
      <c r="G485" s="52">
        <f>VLOOKUP(B485,[3]ИТОГ!$B$161:$C$180,2,FALSE)</f>
        <v>25</v>
      </c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7"/>
      <c r="W485" s="53"/>
      <c r="X485" s="59">
        <f t="shared" si="14"/>
        <v>25</v>
      </c>
    </row>
    <row r="486" spans="1:24" x14ac:dyDescent="0.25">
      <c r="A486" s="2">
        <v>35</v>
      </c>
      <c r="B486" s="1" t="s">
        <v>828</v>
      </c>
      <c r="C486" s="1" t="s">
        <v>829</v>
      </c>
      <c r="D486" s="6">
        <v>2001</v>
      </c>
      <c r="E486" s="5"/>
      <c r="F486" s="60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>
        <v>25</v>
      </c>
      <c r="R486" s="60"/>
      <c r="S486" s="60"/>
      <c r="T486" s="60"/>
      <c r="U486" s="60"/>
      <c r="V486" s="60"/>
      <c r="W486" s="60"/>
      <c r="X486" s="59">
        <f t="shared" ref="X486:X514" si="15">SUM(E486:W486)</f>
        <v>25</v>
      </c>
    </row>
    <row r="487" spans="1:24" x14ac:dyDescent="0.25">
      <c r="A487" s="2">
        <v>35</v>
      </c>
      <c r="B487" s="65" t="s">
        <v>1186</v>
      </c>
      <c r="C487" s="1" t="s">
        <v>1188</v>
      </c>
      <c r="D487" s="6">
        <v>2001</v>
      </c>
      <c r="E487" s="5"/>
      <c r="F487" s="60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>
        <v>25</v>
      </c>
      <c r="W487" s="60"/>
      <c r="X487" s="59">
        <f t="shared" si="15"/>
        <v>25</v>
      </c>
    </row>
    <row r="488" spans="1:24" x14ac:dyDescent="0.25">
      <c r="A488" s="2">
        <v>38</v>
      </c>
      <c r="B488" s="65" t="s">
        <v>1187</v>
      </c>
      <c r="C488" s="1" t="s">
        <v>1189</v>
      </c>
      <c r="D488" s="6">
        <v>2001</v>
      </c>
      <c r="E488" s="5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7">
        <v>24</v>
      </c>
      <c r="W488" s="53"/>
      <c r="X488" s="59">
        <f t="shared" si="15"/>
        <v>24</v>
      </c>
    </row>
    <row r="489" spans="1:24" x14ac:dyDescent="0.25">
      <c r="A489" s="2">
        <v>38</v>
      </c>
      <c r="B489" s="1" t="s">
        <v>963</v>
      </c>
      <c r="C489" s="1" t="s">
        <v>887</v>
      </c>
      <c r="D489" s="6">
        <v>2002</v>
      </c>
      <c r="E489" s="5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>
        <v>24</v>
      </c>
      <c r="T489" s="52"/>
      <c r="U489" s="52"/>
      <c r="V489" s="57"/>
      <c r="W489" s="53"/>
      <c r="X489" s="59">
        <f t="shared" si="15"/>
        <v>24</v>
      </c>
    </row>
    <row r="490" spans="1:24" x14ac:dyDescent="0.25">
      <c r="A490" s="2">
        <v>38</v>
      </c>
      <c r="B490" s="1" t="s">
        <v>751</v>
      </c>
      <c r="C490" s="1" t="s">
        <v>746</v>
      </c>
      <c r="D490" s="6">
        <v>2002</v>
      </c>
      <c r="E490" s="5"/>
      <c r="F490" s="52"/>
      <c r="G490" s="52"/>
      <c r="H490" s="52"/>
      <c r="I490" s="52"/>
      <c r="J490" s="52"/>
      <c r="K490" s="52"/>
      <c r="L490" s="52"/>
      <c r="M490" s="52">
        <v>24</v>
      </c>
      <c r="N490" s="52"/>
      <c r="O490" s="52"/>
      <c r="P490" s="52"/>
      <c r="Q490" s="52"/>
      <c r="R490" s="52"/>
      <c r="S490" s="52"/>
      <c r="T490" s="52"/>
      <c r="U490" s="52"/>
      <c r="V490" s="57"/>
      <c r="W490" s="53"/>
      <c r="X490" s="59">
        <f t="shared" si="15"/>
        <v>24</v>
      </c>
    </row>
    <row r="491" spans="1:24" x14ac:dyDescent="0.25">
      <c r="A491" s="2">
        <v>38</v>
      </c>
      <c r="B491" s="27" t="s">
        <v>724</v>
      </c>
      <c r="C491" s="28" t="s">
        <v>725</v>
      </c>
      <c r="D491" s="6">
        <v>2001</v>
      </c>
      <c r="E491" s="5"/>
      <c r="F491" s="52"/>
      <c r="G491" s="52"/>
      <c r="H491" s="52"/>
      <c r="I491" s="52"/>
      <c r="J491" s="52"/>
      <c r="K491" s="52"/>
      <c r="L491" s="52">
        <v>24</v>
      </c>
      <c r="M491" s="52"/>
      <c r="N491" s="52"/>
      <c r="O491" s="52"/>
      <c r="P491" s="52"/>
      <c r="Q491" s="52"/>
      <c r="R491" s="52"/>
      <c r="S491" s="52"/>
      <c r="T491" s="52"/>
      <c r="U491" s="52"/>
      <c r="V491" s="57"/>
      <c r="W491" s="53"/>
      <c r="X491" s="59">
        <f t="shared" si="15"/>
        <v>24</v>
      </c>
    </row>
    <row r="492" spans="1:24" x14ac:dyDescent="0.25">
      <c r="A492" s="2">
        <v>38</v>
      </c>
      <c r="B492" s="45" t="s">
        <v>1081</v>
      </c>
      <c r="C492" s="45" t="s">
        <v>416</v>
      </c>
      <c r="D492" s="45">
        <v>2002</v>
      </c>
      <c r="E492" s="5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>
        <v>24</v>
      </c>
      <c r="V492" s="57"/>
      <c r="W492" s="53"/>
      <c r="X492" s="59">
        <f t="shared" si="15"/>
        <v>24</v>
      </c>
    </row>
    <row r="493" spans="1:24" x14ac:dyDescent="0.25">
      <c r="A493" s="2">
        <v>43</v>
      </c>
      <c r="B493" s="45" t="s">
        <v>1082</v>
      </c>
      <c r="C493" s="45" t="s">
        <v>782</v>
      </c>
      <c r="D493" s="45">
        <v>2002</v>
      </c>
      <c r="E493" s="5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>
        <v>23</v>
      </c>
      <c r="V493" s="57"/>
      <c r="W493" s="53"/>
      <c r="X493" s="59">
        <f t="shared" si="15"/>
        <v>23</v>
      </c>
    </row>
    <row r="494" spans="1:24" x14ac:dyDescent="0.25">
      <c r="A494" s="2">
        <v>43</v>
      </c>
      <c r="B494" s="1" t="s">
        <v>964</v>
      </c>
      <c r="C494" s="1" t="s">
        <v>917</v>
      </c>
      <c r="D494" s="6">
        <v>2002</v>
      </c>
      <c r="E494" s="5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>
        <v>23</v>
      </c>
      <c r="T494" s="52"/>
      <c r="U494" s="52"/>
      <c r="V494" s="57"/>
      <c r="W494" s="53"/>
      <c r="X494" s="59">
        <f t="shared" si="15"/>
        <v>23</v>
      </c>
    </row>
    <row r="495" spans="1:24" x14ac:dyDescent="0.25">
      <c r="A495" s="2">
        <v>45</v>
      </c>
      <c r="B495" s="45" t="s">
        <v>1083</v>
      </c>
      <c r="C495" s="45" t="s">
        <v>1038</v>
      </c>
      <c r="D495" s="45">
        <v>2002</v>
      </c>
      <c r="E495" s="5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>
        <v>22</v>
      </c>
      <c r="V495" s="57"/>
      <c r="W495" s="53"/>
      <c r="X495" s="59">
        <f t="shared" si="15"/>
        <v>22</v>
      </c>
    </row>
    <row r="496" spans="1:24" x14ac:dyDescent="0.25">
      <c r="A496" s="2">
        <v>45</v>
      </c>
      <c r="B496" s="1" t="s">
        <v>965</v>
      </c>
      <c r="C496" s="1" t="s">
        <v>919</v>
      </c>
      <c r="D496" s="6">
        <v>2002</v>
      </c>
      <c r="E496" s="5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>
        <v>22</v>
      </c>
      <c r="T496" s="52"/>
      <c r="U496" s="52"/>
      <c r="V496" s="57"/>
      <c r="W496" s="53"/>
      <c r="X496" s="59">
        <f t="shared" si="15"/>
        <v>22</v>
      </c>
    </row>
    <row r="497" spans="1:24" x14ac:dyDescent="0.25">
      <c r="A497" s="2">
        <v>45</v>
      </c>
      <c r="B497" s="65" t="s">
        <v>1190</v>
      </c>
      <c r="C497" s="65" t="s">
        <v>1152</v>
      </c>
      <c r="D497" s="6">
        <v>2003</v>
      </c>
      <c r="E497" s="5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7">
        <v>22</v>
      </c>
      <c r="W497" s="53"/>
      <c r="X497" s="59">
        <f t="shared" si="15"/>
        <v>22</v>
      </c>
    </row>
    <row r="498" spans="1:24" x14ac:dyDescent="0.25">
      <c r="A498" s="2">
        <v>48</v>
      </c>
      <c r="B498" s="1" t="s">
        <v>1022</v>
      </c>
      <c r="C498" s="1" t="s">
        <v>1023</v>
      </c>
      <c r="D498" s="6">
        <v>2001</v>
      </c>
      <c r="E498" s="5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>
        <v>21</v>
      </c>
      <c r="U498" s="52"/>
      <c r="V498" s="57"/>
      <c r="W498" s="53"/>
      <c r="X498" s="59">
        <f t="shared" si="15"/>
        <v>21</v>
      </c>
    </row>
    <row r="499" spans="1:24" x14ac:dyDescent="0.25">
      <c r="A499" s="2">
        <v>48</v>
      </c>
      <c r="B499" s="1" t="s">
        <v>966</v>
      </c>
      <c r="C499" s="1" t="s">
        <v>967</v>
      </c>
      <c r="D499" s="6">
        <v>2001</v>
      </c>
      <c r="E499" s="5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>
        <v>21</v>
      </c>
      <c r="T499" s="52"/>
      <c r="U499" s="52"/>
      <c r="V499" s="57"/>
      <c r="W499" s="53"/>
      <c r="X499" s="59">
        <f t="shared" si="15"/>
        <v>21</v>
      </c>
    </row>
    <row r="500" spans="1:24" x14ac:dyDescent="0.25">
      <c r="A500" s="2">
        <v>48</v>
      </c>
      <c r="B500" s="45" t="s">
        <v>1084</v>
      </c>
      <c r="C500" s="45" t="s">
        <v>740</v>
      </c>
      <c r="D500" s="45">
        <v>2002</v>
      </c>
      <c r="E500" s="5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>
        <v>21</v>
      </c>
      <c r="V500" s="57"/>
      <c r="W500" s="53"/>
      <c r="X500" s="59">
        <f t="shared" si="15"/>
        <v>21</v>
      </c>
    </row>
    <row r="501" spans="1:24" x14ac:dyDescent="0.25">
      <c r="A501" s="2">
        <v>51</v>
      </c>
      <c r="B501" s="1" t="s">
        <v>1191</v>
      </c>
      <c r="C501" s="1" t="s">
        <v>1152</v>
      </c>
      <c r="D501" s="6">
        <v>2002</v>
      </c>
      <c r="E501" s="5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7">
        <v>20</v>
      </c>
      <c r="W501" s="53"/>
      <c r="X501" s="59">
        <f t="shared" si="15"/>
        <v>20</v>
      </c>
    </row>
    <row r="502" spans="1:24" x14ac:dyDescent="0.25">
      <c r="A502" s="2">
        <v>51</v>
      </c>
      <c r="B502" s="45" t="s">
        <v>89</v>
      </c>
      <c r="C502" s="45" t="s">
        <v>1060</v>
      </c>
      <c r="D502" s="45">
        <v>2002</v>
      </c>
      <c r="E502" s="5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>
        <v>20</v>
      </c>
      <c r="V502" s="57"/>
      <c r="W502" s="53"/>
      <c r="X502" s="59">
        <f t="shared" si="15"/>
        <v>20</v>
      </c>
    </row>
    <row r="503" spans="1:24" x14ac:dyDescent="0.25">
      <c r="A503" s="2">
        <v>53</v>
      </c>
      <c r="B503" s="45" t="s">
        <v>1085</v>
      </c>
      <c r="C503" s="45" t="s">
        <v>1038</v>
      </c>
      <c r="D503" s="45">
        <v>2002</v>
      </c>
      <c r="E503" s="5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>
        <v>19</v>
      </c>
      <c r="V503" s="57"/>
      <c r="W503" s="53"/>
      <c r="X503" s="59">
        <f t="shared" si="15"/>
        <v>19</v>
      </c>
    </row>
    <row r="504" spans="1:24" x14ac:dyDescent="0.25">
      <c r="A504" s="2">
        <v>53</v>
      </c>
      <c r="B504" s="1" t="s">
        <v>1192</v>
      </c>
      <c r="C504" s="1" t="s">
        <v>740</v>
      </c>
      <c r="D504" s="6">
        <v>2002</v>
      </c>
      <c r="E504" s="5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7">
        <v>19</v>
      </c>
      <c r="W504" s="53"/>
      <c r="X504" s="59">
        <f t="shared" si="15"/>
        <v>19</v>
      </c>
    </row>
    <row r="505" spans="1:24" x14ac:dyDescent="0.25">
      <c r="A505" s="2">
        <v>53</v>
      </c>
      <c r="B505" s="1" t="s">
        <v>968</v>
      </c>
      <c r="C505" s="1" t="s">
        <v>882</v>
      </c>
      <c r="D505" s="6">
        <v>2001</v>
      </c>
      <c r="E505" s="5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>
        <v>19</v>
      </c>
      <c r="T505" s="52"/>
      <c r="U505" s="52"/>
      <c r="V505" s="57"/>
      <c r="W505" s="53"/>
      <c r="X505" s="59">
        <f t="shared" si="15"/>
        <v>19</v>
      </c>
    </row>
    <row r="506" spans="1:24" x14ac:dyDescent="0.25">
      <c r="A506" s="2">
        <v>56</v>
      </c>
      <c r="B506" s="45" t="s">
        <v>1086</v>
      </c>
      <c r="C506" s="45" t="s">
        <v>782</v>
      </c>
      <c r="D506" s="45">
        <v>2001</v>
      </c>
      <c r="E506" s="5"/>
      <c r="F506" s="60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>
        <v>18</v>
      </c>
      <c r="V506" s="60"/>
      <c r="W506" s="60"/>
      <c r="X506" s="60">
        <f t="shared" si="15"/>
        <v>18</v>
      </c>
    </row>
    <row r="507" spans="1:24" x14ac:dyDescent="0.25">
      <c r="A507" s="2">
        <v>56</v>
      </c>
      <c r="B507" s="1" t="s">
        <v>1193</v>
      </c>
      <c r="C507" s="1" t="s">
        <v>1155</v>
      </c>
      <c r="D507" s="6">
        <v>2002</v>
      </c>
      <c r="E507" s="5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>
        <v>18</v>
      </c>
      <c r="W507" s="60"/>
      <c r="X507" s="60">
        <f t="shared" si="15"/>
        <v>18</v>
      </c>
    </row>
    <row r="508" spans="1:24" x14ac:dyDescent="0.25">
      <c r="A508" s="2">
        <v>56</v>
      </c>
      <c r="B508" s="1" t="s">
        <v>969</v>
      </c>
      <c r="C508" s="1" t="s">
        <v>885</v>
      </c>
      <c r="D508" s="6">
        <v>2002</v>
      </c>
      <c r="E508" s="5"/>
      <c r="F508" s="60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>
        <v>18</v>
      </c>
      <c r="T508" s="60"/>
      <c r="U508" s="60"/>
      <c r="V508" s="60"/>
      <c r="W508" s="60"/>
      <c r="X508" s="60">
        <f t="shared" si="15"/>
        <v>18</v>
      </c>
    </row>
    <row r="509" spans="1:24" x14ac:dyDescent="0.25">
      <c r="A509" s="2">
        <v>59</v>
      </c>
      <c r="B509" s="1" t="s">
        <v>970</v>
      </c>
      <c r="C509" s="1" t="s">
        <v>169</v>
      </c>
      <c r="D509" s="6">
        <v>2002</v>
      </c>
      <c r="E509" s="5"/>
      <c r="F509" s="60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  <c r="S509" s="60">
        <v>17</v>
      </c>
      <c r="T509" s="60"/>
      <c r="U509" s="60"/>
      <c r="V509" s="60"/>
      <c r="W509" s="60"/>
      <c r="X509" s="60">
        <f t="shared" si="15"/>
        <v>17</v>
      </c>
    </row>
    <row r="510" spans="1:24" x14ac:dyDescent="0.25">
      <c r="A510" s="2">
        <v>60</v>
      </c>
      <c r="B510" s="3" t="s">
        <v>300</v>
      </c>
      <c r="C510" s="3" t="s">
        <v>301</v>
      </c>
      <c r="D510" s="4">
        <v>2002</v>
      </c>
      <c r="E510" s="5">
        <f>VLOOKUP(B510,[1]Лист1!$B$168:$C$184,2,FALSE)</f>
        <v>14</v>
      </c>
      <c r="F510" s="60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>
        <f t="shared" si="15"/>
        <v>14</v>
      </c>
    </row>
    <row r="511" spans="1:24" x14ac:dyDescent="0.25">
      <c r="A511" s="2">
        <v>61</v>
      </c>
      <c r="B511" s="1" t="s">
        <v>612</v>
      </c>
      <c r="C511" s="1" t="s">
        <v>233</v>
      </c>
      <c r="D511" s="6">
        <v>2002</v>
      </c>
      <c r="E511" s="5"/>
      <c r="F511" s="60"/>
      <c r="G511" s="60"/>
      <c r="H511" s="60"/>
      <c r="I511" s="60"/>
      <c r="J511" s="60">
        <v>13</v>
      </c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>
        <f t="shared" si="15"/>
        <v>13</v>
      </c>
    </row>
    <row r="512" spans="1:24" x14ac:dyDescent="0.25">
      <c r="A512" s="2">
        <v>62</v>
      </c>
      <c r="B512" s="3" t="s">
        <v>479</v>
      </c>
      <c r="C512" s="3" t="s">
        <v>6</v>
      </c>
      <c r="D512" s="6">
        <v>2002</v>
      </c>
      <c r="E512" s="5"/>
      <c r="F512" s="60"/>
      <c r="G512" s="60">
        <f>VLOOKUP(B512,[3]ИТОГ!$B$161:$C$180,2,FALSE)</f>
        <v>12</v>
      </c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>
        <f t="shared" si="15"/>
        <v>12</v>
      </c>
    </row>
    <row r="513" spans="1:24" x14ac:dyDescent="0.25">
      <c r="A513" s="2">
        <v>63</v>
      </c>
      <c r="B513" s="3" t="s">
        <v>480</v>
      </c>
      <c r="C513" s="3" t="s">
        <v>478</v>
      </c>
      <c r="D513" s="6">
        <v>2001</v>
      </c>
      <c r="E513" s="5"/>
      <c r="F513" s="60"/>
      <c r="G513" s="60">
        <f>VLOOKUP(B513,[3]ИТОГ!$B$161:$C$180,2,FALSE)</f>
        <v>11</v>
      </c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>
        <f t="shared" si="15"/>
        <v>11</v>
      </c>
    </row>
    <row r="514" spans="1:24" x14ac:dyDescent="0.25">
      <c r="A514" s="2">
        <v>64</v>
      </c>
      <c r="B514" s="1" t="s">
        <v>613</v>
      </c>
      <c r="C514" s="1" t="s">
        <v>614</v>
      </c>
      <c r="D514" s="6">
        <v>2001</v>
      </c>
      <c r="E514" s="5"/>
      <c r="F514" s="60"/>
      <c r="G514" s="60"/>
      <c r="H514" s="60"/>
      <c r="I514" s="60"/>
      <c r="J514" s="60">
        <v>10</v>
      </c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>
        <f t="shared" si="15"/>
        <v>10</v>
      </c>
    </row>
    <row r="515" spans="1:24" x14ac:dyDescent="0.25">
      <c r="A515" s="86" t="s">
        <v>72</v>
      </c>
      <c r="B515" s="86"/>
      <c r="C515" s="86"/>
      <c r="D515" s="86"/>
      <c r="E515" s="86"/>
      <c r="F515" s="86"/>
      <c r="G515" s="86"/>
      <c r="H515" s="86"/>
      <c r="I515" s="86"/>
      <c r="J515" s="86"/>
      <c r="K515" s="86"/>
      <c r="L515" s="86"/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</row>
    <row r="516" spans="1:24" x14ac:dyDescent="0.25">
      <c r="A516" s="2">
        <v>1</v>
      </c>
      <c r="B516" s="3" t="s">
        <v>31</v>
      </c>
      <c r="C516" s="3" t="s">
        <v>262</v>
      </c>
      <c r="D516" s="4">
        <v>2000</v>
      </c>
      <c r="E516" s="5">
        <f>VLOOKUP(B516,[1]Лист1!$B$187:$C$191,2,FALSE)</f>
        <v>31</v>
      </c>
      <c r="F516" s="60">
        <f>VLOOKUP(B516,[2]Лист1!$B$158:$J$162,9,FALSE)</f>
        <v>31</v>
      </c>
      <c r="G516" s="60">
        <f>VLOOKUP(B516,[3]ИТОГ!$B$183:$C$187,2,FALSE)</f>
        <v>33</v>
      </c>
      <c r="H516" s="60">
        <f>VLOOKUP(B516,[4]Sheet1!$B$168:$L$172,11,FALSE)</f>
        <v>31</v>
      </c>
      <c r="I516" s="60">
        <f>VLOOKUP(B516,[5]Лист1!$B$192:$I$196,8,FALSE)</f>
        <v>31</v>
      </c>
      <c r="J516" s="60">
        <f>VLOOKUP(B516,[6]Лист1!$B$157:$H$160,7,FALSE)</f>
        <v>27</v>
      </c>
      <c r="K516" s="60">
        <f>VLOOKUP(B516,[7]Лист1!$B$100:$I$103,8,FALSE)</f>
        <v>27</v>
      </c>
      <c r="L516" s="60">
        <f>VLOOKUP(B516,[18]Финал!$B$27:$I$30,8,FALSE)</f>
        <v>33</v>
      </c>
      <c r="M516" s="60">
        <f>VLOOKUP(B516,[9]Лист1!$B$123:$J$126,9,FALSE)</f>
        <v>31</v>
      </c>
      <c r="N516" s="60"/>
      <c r="O516" s="60"/>
      <c r="P516" s="60"/>
      <c r="Q516" s="60">
        <v>31</v>
      </c>
      <c r="R516" s="60"/>
      <c r="S516" s="60">
        <v>33</v>
      </c>
      <c r="T516" s="60">
        <v>33</v>
      </c>
      <c r="U516" s="60">
        <v>33</v>
      </c>
      <c r="V516" s="62">
        <f>VLOOKUP(B516,'[17]12 КМ'!$D$47:$I$51,6,FALSE)</f>
        <v>27</v>
      </c>
      <c r="W516" s="60"/>
      <c r="X516" s="60">
        <f>SUM(E516:W516)-V516</f>
        <v>405</v>
      </c>
    </row>
    <row r="517" spans="1:24" x14ac:dyDescent="0.25">
      <c r="A517" s="2">
        <v>2</v>
      </c>
      <c r="B517" s="3" t="s">
        <v>216</v>
      </c>
      <c r="C517" s="3" t="s">
        <v>266</v>
      </c>
      <c r="D517" s="4">
        <v>2000</v>
      </c>
      <c r="E517" s="5">
        <f>VLOOKUP(B517,[1]Лист1!$B$187:$C$191,2,FALSE)</f>
        <v>29</v>
      </c>
      <c r="F517" s="60">
        <f>VLOOKUP(B517,[2]Лист1!$B$158:$J$162,9,FALSE)</f>
        <v>33</v>
      </c>
      <c r="G517" s="60">
        <f>VLOOKUP(B517,[3]ИТОГ!$B$183:$C$187,2,FALSE)</f>
        <v>27</v>
      </c>
      <c r="H517" s="60">
        <f>VLOOKUP(B517,[4]Sheet1!$B$168:$L$172,11,FALSE)</f>
        <v>29</v>
      </c>
      <c r="I517" s="60">
        <f>VLOOKUP(B517,[5]Лист1!$B$192:$I$196,8,FALSE)</f>
        <v>29</v>
      </c>
      <c r="J517" s="60">
        <f>VLOOKUP(B517,[6]Лист1!$B$157:$H$160,7,FALSE)</f>
        <v>31</v>
      </c>
      <c r="K517" s="60">
        <f>VLOOKUP(B517,[7]Лист1!$B$100:$I$103,8,FALSE)</f>
        <v>33</v>
      </c>
      <c r="L517" s="60">
        <f>VLOOKUP(B517,[18]Финал!$B$27:$I$30,8,FALSE)</f>
        <v>29</v>
      </c>
      <c r="M517" s="60">
        <f>VLOOKUP(B517,[9]Лист1!$B$123:$J$126,9,FALSE)</f>
        <v>33</v>
      </c>
      <c r="N517" s="60">
        <v>31</v>
      </c>
      <c r="O517" s="60">
        <v>31</v>
      </c>
      <c r="P517" s="60">
        <v>33</v>
      </c>
      <c r="Q517" s="60"/>
      <c r="R517" s="60"/>
      <c r="S517" s="60"/>
      <c r="T517" s="62">
        <v>26</v>
      </c>
      <c r="U517" s="60"/>
      <c r="V517" s="60">
        <v>29</v>
      </c>
      <c r="W517" s="60"/>
      <c r="X517" s="60">
        <f>SUM(E517:W517)-T517</f>
        <v>397</v>
      </c>
    </row>
    <row r="518" spans="1:24" x14ac:dyDescent="0.25">
      <c r="A518" s="2">
        <v>3</v>
      </c>
      <c r="B518" s="3" t="s">
        <v>111</v>
      </c>
      <c r="C518" s="3" t="s">
        <v>49</v>
      </c>
      <c r="D518" s="4">
        <v>2000</v>
      </c>
      <c r="E518" s="5">
        <f>VLOOKUP(B518,[1]Лист1!$B$187:$C$191,2,FALSE)</f>
        <v>26</v>
      </c>
      <c r="F518" s="60">
        <f>VLOOKUP(B518,[2]Лист1!$B$158:$J$162,9,FALSE)</f>
        <v>27</v>
      </c>
      <c r="G518" s="60">
        <f>VLOOKUP(B518,[3]ИТОГ!$B$183:$C$187,2,FALSE)</f>
        <v>26</v>
      </c>
      <c r="H518" s="60">
        <f>VLOOKUP(B518,[4]Sheet1!$B$168:$L$172,11,FALSE)</f>
        <v>27</v>
      </c>
      <c r="I518" s="60">
        <f>VLOOKUP(B518,[5]Лист1!$B$192:$I$196,8,FALSE)</f>
        <v>27</v>
      </c>
      <c r="J518" s="60"/>
      <c r="K518" s="60">
        <f>VLOOKUP(B518,[7]Лист1!$B$100:$I$103,8,FALSE)</f>
        <v>29</v>
      </c>
      <c r="L518" s="60">
        <f>VLOOKUP(B518,[18]Финал!$B$27:$I$30,8,FALSE)</f>
        <v>27</v>
      </c>
      <c r="M518" s="60">
        <f>VLOOKUP(B518,[9]Лист1!$B$123:$J$126,9,FALSE)</f>
        <v>27</v>
      </c>
      <c r="N518" s="60">
        <v>33</v>
      </c>
      <c r="O518" s="60">
        <v>27</v>
      </c>
      <c r="P518" s="60">
        <v>31</v>
      </c>
      <c r="Q518" s="60">
        <v>29</v>
      </c>
      <c r="R518" s="60"/>
      <c r="S518" s="60"/>
      <c r="T518" s="60">
        <v>27</v>
      </c>
      <c r="U518" s="60"/>
      <c r="V518" s="60"/>
      <c r="W518" s="60"/>
      <c r="X518" s="60">
        <f t="shared" ref="X518:X526" si="16">SUM(E518:W518)</f>
        <v>363</v>
      </c>
    </row>
    <row r="519" spans="1:24" x14ac:dyDescent="0.25">
      <c r="A519" s="2">
        <v>4</v>
      </c>
      <c r="B519" s="3" t="s">
        <v>104</v>
      </c>
      <c r="C519" s="3" t="s">
        <v>266</v>
      </c>
      <c r="D519" s="4">
        <v>2000</v>
      </c>
      <c r="E519" s="5">
        <f>VLOOKUP(B519,[1]Лист1!$B$187:$C$191,2,FALSE)</f>
        <v>33</v>
      </c>
      <c r="F519" s="60">
        <f>VLOOKUP(B519,[2]Лист1!$B$158:$J$162,9,FALSE)</f>
        <v>29</v>
      </c>
      <c r="G519" s="60">
        <f>VLOOKUP(B519,[3]ИТОГ!$B$183:$C$187,2,FALSE)</f>
        <v>31</v>
      </c>
      <c r="H519" s="60">
        <f>VLOOKUP(B519,[4]Sheet1!$B$168:$L$172,11,FALSE)</f>
        <v>33</v>
      </c>
      <c r="I519" s="60">
        <f>VLOOKUP(B519,[5]Лист1!$B$192:$I$196,8,FALSE)</f>
        <v>33</v>
      </c>
      <c r="J519" s="60">
        <f>VLOOKUP(B519,[6]Лист1!$B$157:$H$160,7,FALSE)</f>
        <v>33</v>
      </c>
      <c r="K519" s="60"/>
      <c r="L519" s="60"/>
      <c r="M519" s="60"/>
      <c r="N519" s="60"/>
      <c r="O519" s="60">
        <v>33</v>
      </c>
      <c r="P519" s="60"/>
      <c r="Q519" s="60">
        <v>33</v>
      </c>
      <c r="R519" s="60"/>
      <c r="S519" s="60"/>
      <c r="T519" s="60">
        <v>31</v>
      </c>
      <c r="U519" s="60"/>
      <c r="V519" s="60">
        <v>33</v>
      </c>
      <c r="W519" s="60"/>
      <c r="X519" s="60">
        <f t="shared" si="16"/>
        <v>322</v>
      </c>
    </row>
    <row r="520" spans="1:24" x14ac:dyDescent="0.25">
      <c r="A520" s="2">
        <v>5</v>
      </c>
      <c r="B520" s="1" t="s">
        <v>395</v>
      </c>
      <c r="C520" s="1" t="s">
        <v>381</v>
      </c>
      <c r="D520" s="2">
        <v>2000</v>
      </c>
      <c r="E520" s="5"/>
      <c r="F520" s="60">
        <f>VLOOKUP(B520,[2]Лист1!$B$158:$J$162,9,FALSE)</f>
        <v>26</v>
      </c>
      <c r="G520" s="60"/>
      <c r="H520" s="60">
        <f>VLOOKUP(B520,[4]Sheet1!$B$168:$L$172,11,FALSE)</f>
        <v>26</v>
      </c>
      <c r="I520" s="60">
        <f>VLOOKUP(B520,[5]Лист1!$B$192:$I$196,8,FALSE)</f>
        <v>26</v>
      </c>
      <c r="J520" s="60"/>
      <c r="K520" s="60">
        <f>VLOOKUP(B520,[7]Лист1!$B$100:$I$103,8,FALSE)</f>
        <v>31</v>
      </c>
      <c r="L520" s="60">
        <f>VLOOKUP(B520,[18]Финал!$B$27:$I$30,8,FALSE)</f>
        <v>31</v>
      </c>
      <c r="M520" s="60">
        <f>VLOOKUP(B520,[9]Лист1!$B$123:$J$126,9,FALSE)</f>
        <v>29</v>
      </c>
      <c r="N520" s="60">
        <v>29</v>
      </c>
      <c r="O520" s="60">
        <v>29</v>
      </c>
      <c r="P520" s="60"/>
      <c r="Q520" s="60"/>
      <c r="R520" s="60"/>
      <c r="S520" s="60"/>
      <c r="T520" s="60">
        <v>29</v>
      </c>
      <c r="U520" s="60"/>
      <c r="V520" s="60"/>
      <c r="W520" s="60"/>
      <c r="X520" s="60">
        <f t="shared" si="16"/>
        <v>256</v>
      </c>
    </row>
    <row r="521" spans="1:24" x14ac:dyDescent="0.25">
      <c r="A521" s="2">
        <v>6</v>
      </c>
      <c r="B521" s="3" t="s">
        <v>36</v>
      </c>
      <c r="C521" s="3" t="s">
        <v>20</v>
      </c>
      <c r="D521" s="4">
        <v>1999</v>
      </c>
      <c r="E521" s="5">
        <f>VLOOKUP(B521,[1]Лист1!$B$187:$C$191,2,FALSE)</f>
        <v>27</v>
      </c>
      <c r="F521" s="60"/>
      <c r="G521" s="60">
        <f>VLOOKUP(B521,[3]ИТОГ!$B$183:$C$187,2,FALSE)</f>
        <v>29</v>
      </c>
      <c r="H521" s="60"/>
      <c r="I521" s="60"/>
      <c r="J521" s="60">
        <f>VLOOKUP(B521,[6]Лист1!$B$157:$H$160,7,FALSE)</f>
        <v>29</v>
      </c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>
        <f t="shared" si="16"/>
        <v>85</v>
      </c>
    </row>
    <row r="522" spans="1:24" x14ac:dyDescent="0.25">
      <c r="A522" s="2">
        <v>7</v>
      </c>
      <c r="B522" s="3" t="s">
        <v>1183</v>
      </c>
      <c r="C522" s="3" t="s">
        <v>1155</v>
      </c>
      <c r="D522" s="4">
        <v>2000</v>
      </c>
      <c r="E522" s="5"/>
      <c r="F522" s="60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>
        <v>31</v>
      </c>
      <c r="W522" s="60"/>
      <c r="X522" s="60">
        <f t="shared" si="16"/>
        <v>31</v>
      </c>
    </row>
    <row r="523" spans="1:24" x14ac:dyDescent="0.25">
      <c r="A523" s="2">
        <v>8</v>
      </c>
      <c r="B523" s="45" t="s">
        <v>1087</v>
      </c>
      <c r="C523" s="45" t="s">
        <v>782</v>
      </c>
      <c r="D523" s="4">
        <v>2000</v>
      </c>
      <c r="E523" s="5"/>
      <c r="F523" s="60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>
        <v>31</v>
      </c>
      <c r="V523" s="60"/>
      <c r="W523" s="60"/>
      <c r="X523" s="60">
        <f t="shared" si="16"/>
        <v>31</v>
      </c>
    </row>
    <row r="524" spans="1:24" x14ac:dyDescent="0.25">
      <c r="A524" s="2">
        <v>9</v>
      </c>
      <c r="B524" s="45" t="s">
        <v>1088</v>
      </c>
      <c r="C524" s="45" t="s">
        <v>782</v>
      </c>
      <c r="D524" s="4">
        <v>2000</v>
      </c>
      <c r="E524" s="5"/>
      <c r="F524" s="60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>
        <v>29</v>
      </c>
      <c r="V524" s="60"/>
      <c r="W524" s="60"/>
      <c r="X524" s="60">
        <f t="shared" si="16"/>
        <v>29</v>
      </c>
    </row>
    <row r="525" spans="1:24" x14ac:dyDescent="0.25">
      <c r="A525" s="2">
        <v>10</v>
      </c>
      <c r="B525" s="3" t="s">
        <v>1184</v>
      </c>
      <c r="C525" s="3" t="s">
        <v>6</v>
      </c>
      <c r="D525" s="4">
        <v>2000</v>
      </c>
      <c r="E525" s="5"/>
      <c r="F525" s="60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>
        <v>26</v>
      </c>
      <c r="W525" s="60"/>
      <c r="X525" s="60">
        <f t="shared" si="16"/>
        <v>26</v>
      </c>
    </row>
    <row r="526" spans="1:24" x14ac:dyDescent="0.25">
      <c r="A526" s="2">
        <v>11</v>
      </c>
      <c r="B526" s="3" t="s">
        <v>1024</v>
      </c>
      <c r="C526" s="3" t="s">
        <v>1025</v>
      </c>
      <c r="D526" s="4">
        <v>2000</v>
      </c>
      <c r="E526" s="5"/>
      <c r="F526" s="60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>
        <v>25</v>
      </c>
      <c r="U526" s="60"/>
      <c r="V526" s="60"/>
      <c r="W526" s="60"/>
      <c r="X526" s="60">
        <f t="shared" si="16"/>
        <v>25</v>
      </c>
    </row>
    <row r="527" spans="1:24" x14ac:dyDescent="0.25">
      <c r="A527" s="86" t="s">
        <v>67</v>
      </c>
      <c r="B527" s="86"/>
      <c r="C527" s="86"/>
      <c r="D527" s="86"/>
      <c r="E527" s="86"/>
      <c r="F527" s="86"/>
      <c r="G527" s="86"/>
      <c r="H527" s="86"/>
      <c r="I527" s="86"/>
      <c r="J527" s="86"/>
      <c r="K527" s="86"/>
      <c r="L527" s="86"/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101"/>
    </row>
    <row r="528" spans="1:24" ht="14.25" customHeight="1" x14ac:dyDescent="0.25">
      <c r="A528" s="2">
        <v>1</v>
      </c>
      <c r="B528" s="3" t="s">
        <v>160</v>
      </c>
      <c r="C528" s="3" t="s">
        <v>308</v>
      </c>
      <c r="D528" s="4">
        <v>2000</v>
      </c>
      <c r="E528" s="5">
        <f>VLOOKUP(B528,[1]Лист1!$B$194:$C$211,2,FALSE)</f>
        <v>20</v>
      </c>
      <c r="F528" s="62">
        <f>VLOOKUP(B528,[2]Лист1!$B$142:$K$154,10,FALSE)</f>
        <v>18</v>
      </c>
      <c r="G528" s="60">
        <f>VLOOKUP(B528,[3]ИТОГ!$B$190:$C$203,2,FALSE)</f>
        <v>24</v>
      </c>
      <c r="H528" s="60">
        <f>VLOOKUP(B528,[4]Sheet1!$B$154:$N$164,13,FALSE)</f>
        <v>20</v>
      </c>
      <c r="I528" s="62">
        <f>VLOOKUP(B528,[5]Лист1!$B$177:$J$188,9,FALSE)</f>
        <v>19</v>
      </c>
      <c r="J528" s="60">
        <f>VLOOKUP(B528,[6]Лист1!$B$189:$H$197,7,FALSE)</f>
        <v>23</v>
      </c>
      <c r="K528" s="60"/>
      <c r="L528" s="60">
        <f>VLOOKUP(B528,[18]Финал!$B$16:$I$22,8,FALSE)</f>
        <v>27</v>
      </c>
      <c r="M528" s="60">
        <v>33</v>
      </c>
      <c r="N528" s="60">
        <v>31</v>
      </c>
      <c r="O528" s="60">
        <v>33</v>
      </c>
      <c r="P528" s="60">
        <v>31</v>
      </c>
      <c r="Q528" s="60">
        <v>33</v>
      </c>
      <c r="R528" s="60">
        <v>29</v>
      </c>
      <c r="S528" s="60"/>
      <c r="T528" s="60">
        <f>VLOOKUP(B528,[15]Лист1!$B$148:$O$154,14,FALSE)</f>
        <v>24</v>
      </c>
      <c r="U528" s="60"/>
      <c r="V528" s="60">
        <v>21</v>
      </c>
      <c r="W528" s="60"/>
      <c r="X528" s="60">
        <f>SUM(E528:W528)-F528-I528</f>
        <v>349</v>
      </c>
    </row>
    <row r="529" spans="1:24" ht="14.25" customHeight="1" x14ac:dyDescent="0.25">
      <c r="A529" s="2">
        <v>2</v>
      </c>
      <c r="B529" s="3" t="s">
        <v>47</v>
      </c>
      <c r="C529" s="3" t="s">
        <v>53</v>
      </c>
      <c r="D529" s="4">
        <v>1999</v>
      </c>
      <c r="E529" s="5">
        <f>VLOOKUP(B529,[1]Лист1!$B$194:$C$211,2,FALSE)</f>
        <v>31</v>
      </c>
      <c r="F529" s="60">
        <f>VLOOKUP(B529,[2]Лист1!$B$142:$K$154,10,FALSE)</f>
        <v>31</v>
      </c>
      <c r="G529" s="60">
        <f>VLOOKUP(B529,[3]ИТОГ!$B$190:$C$203,2,FALSE)</f>
        <v>31</v>
      </c>
      <c r="H529" s="60">
        <f>VLOOKUP(B529,[4]Sheet1!$B$154:$N$164,13,FALSE)</f>
        <v>26</v>
      </c>
      <c r="I529" s="60">
        <f>VLOOKUP(B529,[5]Лист1!$B$177:$J$188,9,FALSE)</f>
        <v>31</v>
      </c>
      <c r="J529" s="60">
        <f>VLOOKUP(B529,[6]Лист1!$B$189:$H$197,7,FALSE)</f>
        <v>22</v>
      </c>
      <c r="K529" s="60">
        <f>VLOOKUP(B529,[7]Лист1!$B$127:$H$130,7,FALSE)</f>
        <v>31</v>
      </c>
      <c r="L529" s="60">
        <f>VLOOKUP(B529,[18]Финал!$B$16:$I$22,8,FALSE)</f>
        <v>31</v>
      </c>
      <c r="M529" s="60"/>
      <c r="N529" s="60"/>
      <c r="O529" s="60"/>
      <c r="P529" s="60"/>
      <c r="Q529" s="60"/>
      <c r="R529" s="60"/>
      <c r="S529" s="60">
        <f>VLOOKUP(B529,[14]Лист1!$B$168:$L$174,11,FALSE)</f>
        <v>31</v>
      </c>
      <c r="T529" s="60">
        <f>VLOOKUP(B529,[15]Лист1!$B$148:$O$154,14,FALSE)</f>
        <v>27</v>
      </c>
      <c r="U529" s="60"/>
      <c r="V529" s="60"/>
      <c r="W529" s="60"/>
      <c r="X529" s="60">
        <f t="shared" ref="X529:X566" si="17">SUM(E529:W529)</f>
        <v>292</v>
      </c>
    </row>
    <row r="530" spans="1:24" ht="14.25" customHeight="1" x14ac:dyDescent="0.25">
      <c r="A530" s="2">
        <v>3</v>
      </c>
      <c r="B530" s="3" t="s">
        <v>311</v>
      </c>
      <c r="C530" s="3" t="s">
        <v>266</v>
      </c>
      <c r="D530" s="4">
        <v>2000</v>
      </c>
      <c r="E530" s="5">
        <f>VLOOKUP(B530,[1]Лист1!$B$194:$C$211,2,FALSE)</f>
        <v>15</v>
      </c>
      <c r="F530" s="60">
        <f>VLOOKUP(B530,[2]Лист1!$B$142:$K$154,10,FALSE)</f>
        <v>23</v>
      </c>
      <c r="G530" s="60">
        <f>VLOOKUP(B530,[3]ИТОГ!$B$190:$C$203,2,FALSE)</f>
        <v>25</v>
      </c>
      <c r="H530" s="60">
        <f>VLOOKUP(B530,[4]Sheet1!$B$154:$N$164,13,FALSE)</f>
        <v>25</v>
      </c>
      <c r="I530" s="60">
        <f>VLOOKUP(B530,[5]Лист1!$B$177:$J$188,9,FALSE)</f>
        <v>23</v>
      </c>
      <c r="J530" s="60">
        <f>VLOOKUP(B530,[6]Лист1!$B$189:$H$197,7,FALSE)</f>
        <v>24</v>
      </c>
      <c r="K530" s="60"/>
      <c r="L530" s="60"/>
      <c r="M530" s="60"/>
      <c r="N530" s="60"/>
      <c r="O530" s="60">
        <v>31</v>
      </c>
      <c r="P530" s="60">
        <v>33</v>
      </c>
      <c r="Q530" s="60"/>
      <c r="R530" s="60"/>
      <c r="S530" s="60"/>
      <c r="T530" s="60">
        <f>VLOOKUP(B530,[15]Лист1!$B$148:$O$154,14,FALSE)</f>
        <v>26</v>
      </c>
      <c r="U530" s="60"/>
      <c r="V530" s="60">
        <v>27</v>
      </c>
      <c r="W530" s="60"/>
      <c r="X530" s="60">
        <f t="shared" si="17"/>
        <v>252</v>
      </c>
    </row>
    <row r="531" spans="1:24" ht="14.25" customHeight="1" x14ac:dyDescent="0.25">
      <c r="A531" s="2">
        <v>4</v>
      </c>
      <c r="B531" s="3" t="s">
        <v>98</v>
      </c>
      <c r="C531" s="3"/>
      <c r="D531" s="4">
        <v>2000</v>
      </c>
      <c r="E531" s="5">
        <f>VLOOKUP(B531,[1]Лист1!$B$194:$C$211,2,FALSE)</f>
        <v>27</v>
      </c>
      <c r="F531" s="60"/>
      <c r="G531" s="60">
        <f>VLOOKUP(B531,[3]ИТОГ!$B$190:$C$203,2,FALSE)</f>
        <v>23</v>
      </c>
      <c r="H531" s="60">
        <f>VLOOKUP(B531,[4]Sheet1!$B$154:$N$164,13,FALSE)</f>
        <v>33</v>
      </c>
      <c r="I531" s="60">
        <f>VLOOKUP(B531,[5]Лист1!$B$177:$J$188,9,FALSE)</f>
        <v>26</v>
      </c>
      <c r="J531" s="60">
        <f>VLOOKUP(B531,[6]Лист1!$B$189:$H$197,7,FALSE)</f>
        <v>31</v>
      </c>
      <c r="K531" s="60"/>
      <c r="L531" s="60">
        <v>29</v>
      </c>
      <c r="M531" s="60"/>
      <c r="N531" s="60">
        <v>33</v>
      </c>
      <c r="O531" s="60"/>
      <c r="P531" s="60"/>
      <c r="Q531" s="60"/>
      <c r="R531" s="60"/>
      <c r="S531" s="60"/>
      <c r="T531" s="60">
        <f>VLOOKUP(B531,[15]Лист1!$B$148:$O$154,14,FALSE)</f>
        <v>33</v>
      </c>
      <c r="U531" s="60"/>
      <c r="V531" s="60"/>
      <c r="W531" s="60"/>
      <c r="X531" s="60">
        <f t="shared" si="17"/>
        <v>235</v>
      </c>
    </row>
    <row r="532" spans="1:24" ht="14.25" customHeight="1" x14ac:dyDescent="0.25">
      <c r="A532" s="2">
        <v>5</v>
      </c>
      <c r="B532" s="3" t="s">
        <v>307</v>
      </c>
      <c r="C532" s="3" t="s">
        <v>295</v>
      </c>
      <c r="D532" s="4">
        <v>2000</v>
      </c>
      <c r="E532" s="5">
        <f>VLOOKUP(B532,[1]Лист1!$B$194:$C$211,2,FALSE)</f>
        <v>21</v>
      </c>
      <c r="F532" s="60">
        <f>VLOOKUP(B532,[2]Лист1!$B$142:$K$154,10,FALSE)</f>
        <v>25</v>
      </c>
      <c r="G532" s="60">
        <f>VLOOKUP(B532,[3]ИТОГ!$B$190:$C$203,2,FALSE)</f>
        <v>27</v>
      </c>
      <c r="H532" s="60">
        <f>VLOOKUP(B532,[4]Sheet1!$B$154:$N$164,13,FALSE)</f>
        <v>27</v>
      </c>
      <c r="I532" s="60">
        <f>VLOOKUP(B532,[5]Лист1!$B$177:$J$188,9,FALSE)</f>
        <v>25</v>
      </c>
      <c r="J532" s="60"/>
      <c r="K532" s="60"/>
      <c r="L532" s="60">
        <f>VLOOKUP(B532,[18]Финал!$B$16:$I$22,8,FALSE)</f>
        <v>33</v>
      </c>
      <c r="M532" s="60"/>
      <c r="N532" s="60"/>
      <c r="O532" s="60"/>
      <c r="P532" s="60"/>
      <c r="Q532" s="60"/>
      <c r="R532" s="60"/>
      <c r="S532" s="60"/>
      <c r="T532" s="60">
        <v>29</v>
      </c>
      <c r="U532" s="60"/>
      <c r="V532" s="60"/>
      <c r="W532" s="60"/>
      <c r="X532" s="60">
        <f t="shared" si="17"/>
        <v>187</v>
      </c>
    </row>
    <row r="533" spans="1:24" ht="14.25" customHeight="1" x14ac:dyDescent="0.25">
      <c r="A533" s="2">
        <v>6</v>
      </c>
      <c r="B533" s="3" t="s">
        <v>304</v>
      </c>
      <c r="C533" s="3" t="s">
        <v>305</v>
      </c>
      <c r="D533" s="4">
        <v>2000</v>
      </c>
      <c r="E533" s="5">
        <f>VLOOKUP(B533,[1]Лист1!$B$194:$C$211,2,FALSE)</f>
        <v>24</v>
      </c>
      <c r="F533" s="60">
        <f>VLOOKUP(B533,[2]Лист1!$B$142:$K$154,10,FALSE)</f>
        <v>29</v>
      </c>
      <c r="G533" s="60">
        <f>VLOOKUP(B533,[3]ИТОГ!$B$190:$C$203,2,FALSE)</f>
        <v>26</v>
      </c>
      <c r="H533" s="60">
        <f>VLOOKUP(B533,[4]Sheet1!$B$154:$N$164,13,FALSE)</f>
        <v>24</v>
      </c>
      <c r="I533" s="60">
        <f>VLOOKUP(B533,[5]Лист1!$B$177:$J$188,9,FALSE)</f>
        <v>29</v>
      </c>
      <c r="J533" s="60">
        <f>VLOOKUP(B533,[6]Лист1!$B$189:$H$197,7,FALSE)</f>
        <v>26</v>
      </c>
      <c r="K533" s="60">
        <f>VLOOKUP(B533,[7]Лист1!$B$127:$H$130,7,FALSE)</f>
        <v>27</v>
      </c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>
        <f t="shared" si="17"/>
        <v>185</v>
      </c>
    </row>
    <row r="534" spans="1:24" ht="14.25" customHeight="1" x14ac:dyDescent="0.25">
      <c r="A534" s="2">
        <v>7</v>
      </c>
      <c r="B534" s="3" t="s">
        <v>726</v>
      </c>
      <c r="C534" s="3" t="s">
        <v>478</v>
      </c>
      <c r="D534" s="4">
        <v>2000</v>
      </c>
      <c r="E534" s="5"/>
      <c r="F534" s="60"/>
      <c r="G534" s="60"/>
      <c r="H534" s="60"/>
      <c r="I534" s="60"/>
      <c r="J534" s="60"/>
      <c r="K534" s="60"/>
      <c r="L534" s="60">
        <v>24</v>
      </c>
      <c r="M534" s="60"/>
      <c r="N534" s="60"/>
      <c r="O534" s="60"/>
      <c r="P534" s="60">
        <v>29</v>
      </c>
      <c r="Q534" s="60">
        <v>31</v>
      </c>
      <c r="R534" s="60">
        <v>31</v>
      </c>
      <c r="S534" s="60"/>
      <c r="T534" s="60"/>
      <c r="U534" s="60">
        <f>VLOOKUP(B534,[16]Лист1!$B$135:$K$140,10,FALSE)</f>
        <v>31</v>
      </c>
      <c r="V534" s="60">
        <v>26</v>
      </c>
      <c r="W534" s="60"/>
      <c r="X534" s="60">
        <f t="shared" si="17"/>
        <v>172</v>
      </c>
    </row>
    <row r="535" spans="1:24" ht="14.25" customHeight="1" x14ac:dyDescent="0.25">
      <c r="A535" s="2">
        <v>8</v>
      </c>
      <c r="B535" s="1" t="s">
        <v>396</v>
      </c>
      <c r="C535" s="1" t="s">
        <v>397</v>
      </c>
      <c r="D535" s="2">
        <v>2000</v>
      </c>
      <c r="E535" s="5"/>
      <c r="F535" s="60">
        <f>VLOOKUP(B535,[2]Лист1!$B$142:$K$154,10,FALSE)</f>
        <v>33</v>
      </c>
      <c r="G535" s="60">
        <f>VLOOKUP(B535,[3]ИТОГ!$B$190:$C$203,2,FALSE)</f>
        <v>33</v>
      </c>
      <c r="H535" s="60"/>
      <c r="I535" s="60">
        <f>VLOOKUP(B535,[5]Лист1!$B$177:$J$188,9,FALSE)</f>
        <v>33</v>
      </c>
      <c r="J535" s="60">
        <f>VLOOKUP(B535,[6]Лист1!$B$189:$H$197,7,FALSE)</f>
        <v>33</v>
      </c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>
        <f t="shared" si="17"/>
        <v>132</v>
      </c>
    </row>
    <row r="536" spans="1:24" ht="14.25" customHeight="1" x14ac:dyDescent="0.25">
      <c r="A536" s="2">
        <v>9</v>
      </c>
      <c r="B536" s="3" t="s">
        <v>306</v>
      </c>
      <c r="C536" s="3" t="s">
        <v>295</v>
      </c>
      <c r="D536" s="4">
        <v>2000</v>
      </c>
      <c r="E536" s="5">
        <f>VLOOKUP(B536,[1]Лист1!$B$194:$C$211,2,FALSE)</f>
        <v>23</v>
      </c>
      <c r="F536" s="60">
        <f>VLOOKUP(B536,[2]Лист1!$B$142:$K$154,10,FALSE)</f>
        <v>19</v>
      </c>
      <c r="G536" s="60">
        <f>VLOOKUP(B536,[3]ИТОГ!$B$190:$C$203,2,FALSE)</f>
        <v>19</v>
      </c>
      <c r="H536" s="60">
        <f>VLOOKUP(B536,[4]Sheet1!$B$154:$N$164,13,FALSE)</f>
        <v>21</v>
      </c>
      <c r="I536" s="60"/>
      <c r="J536" s="60"/>
      <c r="K536" s="60"/>
      <c r="L536" s="60">
        <v>25</v>
      </c>
      <c r="M536" s="60"/>
      <c r="N536" s="60"/>
      <c r="O536" s="60"/>
      <c r="P536" s="60"/>
      <c r="Q536" s="60"/>
      <c r="R536" s="60"/>
      <c r="S536" s="60"/>
      <c r="T536" s="60">
        <v>25</v>
      </c>
      <c r="U536" s="60"/>
      <c r="V536" s="60"/>
      <c r="W536" s="60"/>
      <c r="X536" s="60">
        <f t="shared" si="17"/>
        <v>132</v>
      </c>
    </row>
    <row r="537" spans="1:24" ht="14.25" customHeight="1" x14ac:dyDescent="0.25">
      <c r="A537" s="2">
        <v>10</v>
      </c>
      <c r="B537" s="3" t="s">
        <v>159</v>
      </c>
      <c r="C537" s="3" t="s">
        <v>137</v>
      </c>
      <c r="D537" s="4">
        <v>2000</v>
      </c>
      <c r="E537" s="5">
        <f>VLOOKUP(B537,[1]Лист1!$B$194:$C$211,2,FALSE)</f>
        <v>25</v>
      </c>
      <c r="F537" s="60">
        <f>VLOOKUP(B537,[2]Лист1!$B$142:$K$154,10,FALSE)</f>
        <v>26</v>
      </c>
      <c r="G537" s="60">
        <f>VLOOKUP(B537,[3]ИТОГ!$B$190:$C$203,2,FALSE)</f>
        <v>29</v>
      </c>
      <c r="H537" s="60"/>
      <c r="I537" s="60">
        <f>VLOOKUP(B537,[5]Лист1!$B$177:$J$188,9,FALSE)</f>
        <v>24</v>
      </c>
      <c r="J537" s="60">
        <f>VLOOKUP(B537,[6]Лист1!$B$189:$H$197,7,FALSE)</f>
        <v>27</v>
      </c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>
        <f t="shared" si="17"/>
        <v>131</v>
      </c>
    </row>
    <row r="538" spans="1:24" ht="15" customHeight="1" x14ac:dyDescent="0.25">
      <c r="A538" s="2">
        <v>11</v>
      </c>
      <c r="B538" s="3" t="s">
        <v>309</v>
      </c>
      <c r="C538" s="3" t="s">
        <v>291</v>
      </c>
      <c r="D538" s="4">
        <v>2000</v>
      </c>
      <c r="E538" s="5">
        <f>VLOOKUP(B538,[1]Лист1!$B$194:$C$211,2,FALSE)</f>
        <v>18</v>
      </c>
      <c r="F538" s="60">
        <f>VLOOKUP(B538,[2]Лист1!$B$142:$K$154,10,FALSE)</f>
        <v>24</v>
      </c>
      <c r="G538" s="60">
        <f>VLOOKUP(B538,[3]ИТОГ!$B$190:$C$203,2,FALSE)</f>
        <v>22</v>
      </c>
      <c r="H538" s="60"/>
      <c r="I538" s="60"/>
      <c r="J538" s="60">
        <f>VLOOKUP(B538,[6]Лист1!$B$189:$H$197,7,FALSE)</f>
        <v>29</v>
      </c>
      <c r="K538" s="60">
        <f>VLOOKUP(B538,[7]Лист1!$B$127:$H$130,7,FALSE)</f>
        <v>33</v>
      </c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>
        <f t="shared" si="17"/>
        <v>126</v>
      </c>
    </row>
    <row r="539" spans="1:24" ht="15" customHeight="1" x14ac:dyDescent="0.25">
      <c r="A539" s="2">
        <v>12</v>
      </c>
      <c r="B539" s="3" t="s">
        <v>310</v>
      </c>
      <c r="C539" s="3" t="s">
        <v>291</v>
      </c>
      <c r="D539" s="4">
        <v>2000</v>
      </c>
      <c r="E539" s="5">
        <f>VLOOKUP(B539,[1]Лист1!$B$194:$C$211,2,FALSE)</f>
        <v>17</v>
      </c>
      <c r="F539" s="60">
        <f>VLOOKUP(B539,[2]Лист1!$B$142:$K$154,10,FALSE)</f>
        <v>27</v>
      </c>
      <c r="G539" s="60">
        <f>VLOOKUP(B539,[3]ИТОГ!$B$190:$C$203,2,FALSE)</f>
        <v>21</v>
      </c>
      <c r="H539" s="60">
        <f>VLOOKUP(B539,[4]Sheet1!$B$154:$N$164,13,FALSE)</f>
        <v>23</v>
      </c>
      <c r="I539" s="60"/>
      <c r="J539" s="60"/>
      <c r="K539" s="60">
        <f>VLOOKUP(B539,[7]Лист1!$B$127:$H$130,7,FALSE)</f>
        <v>29</v>
      </c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>
        <f t="shared" si="17"/>
        <v>117</v>
      </c>
    </row>
    <row r="540" spans="1:24" ht="15" customHeight="1" x14ac:dyDescent="0.25">
      <c r="A540" s="2">
        <v>13</v>
      </c>
      <c r="B540" s="3" t="s">
        <v>9</v>
      </c>
      <c r="C540" s="3" t="s">
        <v>295</v>
      </c>
      <c r="D540" s="4">
        <v>2000</v>
      </c>
      <c r="E540" s="5">
        <f>VLOOKUP(B540,[1]Лист1!$B$194:$C$211,2,FALSE)</f>
        <v>19</v>
      </c>
      <c r="F540" s="60"/>
      <c r="G540" s="60">
        <f>VLOOKUP(B540,[3]ИТОГ!$B$190:$C$203,2,FALSE)</f>
        <v>20</v>
      </c>
      <c r="H540" s="60">
        <f>VLOOKUP(B540,[4]Sheet1!$B$154:$N$164,13,FALSE)</f>
        <v>22</v>
      </c>
      <c r="I540" s="60"/>
      <c r="J540" s="60"/>
      <c r="K540" s="60"/>
      <c r="L540" s="60">
        <f>VLOOKUP(B540,[18]Финал!$B$16:$I$22,8,FALSE)</f>
        <v>26</v>
      </c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>
        <f t="shared" si="17"/>
        <v>87</v>
      </c>
    </row>
    <row r="541" spans="1:24" ht="15" customHeight="1" x14ac:dyDescent="0.25">
      <c r="A541" s="2">
        <v>14</v>
      </c>
      <c r="B541" s="3" t="s">
        <v>116</v>
      </c>
      <c r="C541" s="3" t="s">
        <v>210</v>
      </c>
      <c r="D541" s="4">
        <v>2000</v>
      </c>
      <c r="E541" s="5">
        <f>VLOOKUP(B541,[1]Лист1!$B$194:$C$211,2,FALSE)</f>
        <v>22</v>
      </c>
      <c r="F541" s="60">
        <f>VLOOKUP(B541,[2]Лист1!$B$142:$K$154,10,FALSE)</f>
        <v>20</v>
      </c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>
        <f>VLOOKUP(B541,[16]Лист1!$B$135:$K$140,10,FALSE)</f>
        <v>29</v>
      </c>
      <c r="V541" s="60"/>
      <c r="W541" s="60"/>
      <c r="X541" s="60">
        <f t="shared" si="17"/>
        <v>71</v>
      </c>
    </row>
    <row r="542" spans="1:24" ht="15" customHeight="1" x14ac:dyDescent="0.25">
      <c r="A542" s="2">
        <v>15</v>
      </c>
      <c r="B542" s="1" t="s">
        <v>398</v>
      </c>
      <c r="C542" s="1" t="s">
        <v>248</v>
      </c>
      <c r="D542" s="2">
        <v>2000</v>
      </c>
      <c r="E542" s="5"/>
      <c r="F542" s="60">
        <f>VLOOKUP(B542,[2]Лист1!$B$142:$K$154,10,FALSE)</f>
        <v>21</v>
      </c>
      <c r="G542" s="60"/>
      <c r="H542" s="60"/>
      <c r="I542" s="60">
        <f>VLOOKUP(B542,[5]Лист1!$B$177:$J$188,9,FALSE)</f>
        <v>20</v>
      </c>
      <c r="J542" s="60"/>
      <c r="K542" s="60"/>
      <c r="L542" s="60"/>
      <c r="M542" s="60"/>
      <c r="N542" s="60">
        <v>29</v>
      </c>
      <c r="O542" s="60"/>
      <c r="P542" s="60"/>
      <c r="Q542" s="60"/>
      <c r="R542" s="60"/>
      <c r="S542" s="60"/>
      <c r="T542" s="60"/>
      <c r="U542" s="60"/>
      <c r="V542" s="60"/>
      <c r="W542" s="60"/>
      <c r="X542" s="60">
        <f t="shared" si="17"/>
        <v>70</v>
      </c>
    </row>
    <row r="543" spans="1:24" ht="15" customHeight="1" x14ac:dyDescent="0.25">
      <c r="A543" s="2">
        <v>16</v>
      </c>
      <c r="B543" s="3" t="s">
        <v>34</v>
      </c>
      <c r="C543" s="3" t="s">
        <v>137</v>
      </c>
      <c r="D543" s="4">
        <v>1999</v>
      </c>
      <c r="E543" s="5">
        <f>VLOOKUP(B543,[1]Лист1!$B$194:$C$211,2,FALSE)</f>
        <v>26</v>
      </c>
      <c r="F543" s="60">
        <f>VLOOKUP(B543,[2]Лист1!$B$142:$K$154,10,FALSE)</f>
        <v>22</v>
      </c>
      <c r="G543" s="60"/>
      <c r="H543" s="60"/>
      <c r="I543" s="60">
        <f>VLOOKUP(B543,[5]Лист1!$B$177:$J$188,9,FALSE)</f>
        <v>21</v>
      </c>
      <c r="J543" s="60"/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>
        <f t="shared" si="17"/>
        <v>69</v>
      </c>
    </row>
    <row r="544" spans="1:24" ht="15" customHeight="1" x14ac:dyDescent="0.25">
      <c r="A544" s="2">
        <v>17</v>
      </c>
      <c r="B544" s="3" t="s">
        <v>302</v>
      </c>
      <c r="C544" s="3" t="s">
        <v>303</v>
      </c>
      <c r="D544" s="4">
        <v>2000</v>
      </c>
      <c r="E544" s="5">
        <f>VLOOKUP(B544,[1]Лист1!$B$194:$C$211,2,FALSE)</f>
        <v>33</v>
      </c>
      <c r="F544" s="60"/>
      <c r="G544" s="60"/>
      <c r="H544" s="60">
        <f>VLOOKUP(B544,[4]Sheet1!$B$154:$N$164,13,FALSE)</f>
        <v>31</v>
      </c>
      <c r="I544" s="60"/>
      <c r="J544" s="60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>
        <f t="shared" si="17"/>
        <v>64</v>
      </c>
    </row>
    <row r="545" spans="1:24" ht="15" customHeight="1" x14ac:dyDescent="0.25">
      <c r="A545" s="2">
        <v>18</v>
      </c>
      <c r="B545" s="3" t="s">
        <v>971</v>
      </c>
      <c r="C545" s="3" t="s">
        <v>961</v>
      </c>
      <c r="D545" s="4">
        <v>1999</v>
      </c>
      <c r="E545" s="5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  <c r="S545" s="60">
        <v>33</v>
      </c>
      <c r="T545" s="60">
        <f>VLOOKUP(B545,[15]Лист1!$B$148:$O$154,14,FALSE)</f>
        <v>31</v>
      </c>
      <c r="U545" s="60"/>
      <c r="V545" s="60"/>
      <c r="W545" s="60"/>
      <c r="X545" s="60">
        <f t="shared" si="17"/>
        <v>64</v>
      </c>
    </row>
    <row r="546" spans="1:24" ht="15" customHeight="1" x14ac:dyDescent="0.25">
      <c r="A546" s="2">
        <v>19</v>
      </c>
      <c r="B546" s="3" t="s">
        <v>860</v>
      </c>
      <c r="C546" s="3" t="s">
        <v>858</v>
      </c>
      <c r="D546" s="4">
        <v>2000</v>
      </c>
      <c r="E546" s="5"/>
      <c r="F546" s="60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>
        <v>33</v>
      </c>
      <c r="S546" s="60">
        <f>VLOOKUP(B546,[14]Лист1!$B$168:$L$174,11,FALSE)</f>
        <v>29</v>
      </c>
      <c r="T546" s="60"/>
      <c r="U546" s="60"/>
      <c r="V546" s="60"/>
      <c r="W546" s="60"/>
      <c r="X546" s="60">
        <f t="shared" si="17"/>
        <v>62</v>
      </c>
    </row>
    <row r="547" spans="1:24" ht="15" customHeight="1" x14ac:dyDescent="0.25">
      <c r="A547" s="2">
        <v>20</v>
      </c>
      <c r="B547" s="3" t="s">
        <v>197</v>
      </c>
      <c r="C547" s="12" t="b">
        <v>1</v>
      </c>
      <c r="D547" s="4">
        <v>2000</v>
      </c>
      <c r="E547" s="5">
        <f>VLOOKUP(B547,[1]Лист1!$B$194:$C$211,2,FALSE)</f>
        <v>29</v>
      </c>
      <c r="F547" s="60"/>
      <c r="G547" s="60"/>
      <c r="H547" s="60">
        <f>VLOOKUP(B547,[4]Sheet1!$B$154:$N$164,13,FALSE)</f>
        <v>29</v>
      </c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>
        <f t="shared" si="17"/>
        <v>58</v>
      </c>
    </row>
    <row r="548" spans="1:24" ht="15" customHeight="1" x14ac:dyDescent="0.25">
      <c r="A548" s="2">
        <v>21</v>
      </c>
      <c r="B548" s="3" t="s">
        <v>312</v>
      </c>
      <c r="C548" s="3" t="s">
        <v>137</v>
      </c>
      <c r="D548" s="4">
        <v>2000</v>
      </c>
      <c r="E548" s="5">
        <f>VLOOKUP(B548,[1]Лист1!$B$194:$C$211,2,FALSE)</f>
        <v>13</v>
      </c>
      <c r="F548" s="60"/>
      <c r="G548" s="60">
        <f>VLOOKUP(B548,[3]ИТОГ!$B$190:$C$203,2,FALSE)</f>
        <v>18</v>
      </c>
      <c r="H548" s="60"/>
      <c r="I548" s="60">
        <f>VLOOKUP(B548,[5]Лист1!$B$177:$J$188,9,FALSE)</f>
        <v>22</v>
      </c>
      <c r="J548" s="60"/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>
        <f t="shared" si="17"/>
        <v>53</v>
      </c>
    </row>
    <row r="549" spans="1:24" ht="15" customHeight="1" x14ac:dyDescent="0.25">
      <c r="A549" s="2">
        <v>22</v>
      </c>
      <c r="B549" s="45" t="s">
        <v>1089</v>
      </c>
      <c r="C549" s="45" t="s">
        <v>1041</v>
      </c>
      <c r="D549" s="4">
        <v>2000</v>
      </c>
      <c r="E549" s="5"/>
      <c r="F549" s="60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>
        <v>33</v>
      </c>
      <c r="V549" s="60"/>
      <c r="W549" s="60"/>
      <c r="X549" s="60">
        <f t="shared" si="17"/>
        <v>33</v>
      </c>
    </row>
    <row r="550" spans="1:24" ht="15" customHeight="1" x14ac:dyDescent="0.25">
      <c r="A550" s="2">
        <v>23</v>
      </c>
      <c r="B550" s="3" t="s">
        <v>1194</v>
      </c>
      <c r="C550" s="3" t="s">
        <v>1195</v>
      </c>
      <c r="D550" s="4">
        <v>1999</v>
      </c>
      <c r="E550" s="5"/>
      <c r="F550" s="60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>
        <v>33</v>
      </c>
      <c r="W550" s="60"/>
      <c r="X550" s="60">
        <f t="shared" si="17"/>
        <v>33</v>
      </c>
    </row>
    <row r="551" spans="1:24" ht="15" customHeight="1" x14ac:dyDescent="0.25">
      <c r="A551" s="2">
        <v>24</v>
      </c>
      <c r="B551" s="3" t="s">
        <v>1200</v>
      </c>
      <c r="C551" s="3" t="s">
        <v>1196</v>
      </c>
      <c r="D551" s="4">
        <v>1999</v>
      </c>
      <c r="E551" s="5"/>
      <c r="F551" s="60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>
        <v>31</v>
      </c>
      <c r="W551" s="60"/>
      <c r="X551" s="60">
        <f t="shared" si="17"/>
        <v>31</v>
      </c>
    </row>
    <row r="552" spans="1:24" ht="15" customHeight="1" x14ac:dyDescent="0.25">
      <c r="A552" s="2">
        <v>25</v>
      </c>
      <c r="B552" s="3" t="s">
        <v>50</v>
      </c>
      <c r="C552" s="3" t="s">
        <v>207</v>
      </c>
      <c r="D552" s="4">
        <v>2000</v>
      </c>
      <c r="E552" s="5">
        <f>VLOOKUP(B552,[1]Лист1!$B$194:$C$211,2,FALSE)</f>
        <v>14</v>
      </c>
      <c r="F552" s="60"/>
      <c r="G552" s="60">
        <f>VLOOKUP(B552,[3]ИТОГ!$B$190:$C$203,2,FALSE)</f>
        <v>17</v>
      </c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>
        <f t="shared" si="17"/>
        <v>31</v>
      </c>
    </row>
    <row r="553" spans="1:24" ht="15" customHeight="1" x14ac:dyDescent="0.25">
      <c r="A553" s="2">
        <v>26</v>
      </c>
      <c r="B553" s="3" t="s">
        <v>1156</v>
      </c>
      <c r="C553" s="3" t="s">
        <v>1155</v>
      </c>
      <c r="D553" s="4">
        <v>2000</v>
      </c>
      <c r="E553" s="5"/>
      <c r="F553" s="60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>
        <v>29</v>
      </c>
      <c r="W553" s="60"/>
      <c r="X553" s="60">
        <f t="shared" si="17"/>
        <v>29</v>
      </c>
    </row>
    <row r="554" spans="1:24" ht="15" customHeight="1" x14ac:dyDescent="0.25">
      <c r="A554" s="2">
        <v>27</v>
      </c>
      <c r="B554" s="45" t="s">
        <v>1090</v>
      </c>
      <c r="C554" s="45" t="s">
        <v>782</v>
      </c>
      <c r="D554" s="4">
        <v>2000</v>
      </c>
      <c r="E554" s="5"/>
      <c r="F554" s="60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>
        <v>27</v>
      </c>
      <c r="V554" s="60"/>
      <c r="W554" s="60"/>
      <c r="X554" s="60">
        <f t="shared" si="17"/>
        <v>27</v>
      </c>
    </row>
    <row r="555" spans="1:24" ht="15" customHeight="1" x14ac:dyDescent="0.25">
      <c r="A555" s="2">
        <v>28</v>
      </c>
      <c r="B555" s="3" t="s">
        <v>972</v>
      </c>
      <c r="C555" s="3" t="s">
        <v>935</v>
      </c>
      <c r="D555" s="4">
        <v>2000</v>
      </c>
      <c r="E555" s="5"/>
      <c r="F555" s="60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  <c r="S555" s="60">
        <v>27</v>
      </c>
      <c r="T555" s="60"/>
      <c r="U555" s="60"/>
      <c r="V555" s="60"/>
      <c r="W555" s="60"/>
      <c r="X555" s="60">
        <f t="shared" si="17"/>
        <v>27</v>
      </c>
    </row>
    <row r="556" spans="1:24" ht="15" customHeight="1" x14ac:dyDescent="0.25">
      <c r="A556" s="2">
        <v>29</v>
      </c>
      <c r="B556" s="1" t="s">
        <v>551</v>
      </c>
      <c r="C556" s="1" t="s">
        <v>552</v>
      </c>
      <c r="D556" s="4">
        <v>2000</v>
      </c>
      <c r="E556" s="5"/>
      <c r="F556" s="60"/>
      <c r="G556" s="60"/>
      <c r="H556" s="60"/>
      <c r="I556" s="60">
        <f>VLOOKUP(B556,[5]Лист1!$B$177:$J$188,9,FALSE)</f>
        <v>27</v>
      </c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>
        <f t="shared" si="17"/>
        <v>27</v>
      </c>
    </row>
    <row r="557" spans="1:24" ht="15" customHeight="1" x14ac:dyDescent="0.25">
      <c r="A557" s="2">
        <v>30</v>
      </c>
      <c r="B557" s="3" t="s">
        <v>973</v>
      </c>
      <c r="C557" s="3" t="s">
        <v>974</v>
      </c>
      <c r="D557" s="4">
        <v>2000</v>
      </c>
      <c r="E557" s="5"/>
      <c r="F557" s="60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>
        <v>26</v>
      </c>
      <c r="T557" s="60"/>
      <c r="U557" s="60"/>
      <c r="V557" s="60"/>
      <c r="W557" s="60"/>
      <c r="X557" s="60">
        <f t="shared" si="17"/>
        <v>26</v>
      </c>
    </row>
    <row r="558" spans="1:24" ht="15" customHeight="1" x14ac:dyDescent="0.25">
      <c r="A558" s="2">
        <v>31</v>
      </c>
      <c r="B558" s="45" t="s">
        <v>1091</v>
      </c>
      <c r="C558" s="45" t="s">
        <v>782</v>
      </c>
      <c r="D558" s="4">
        <v>2000</v>
      </c>
      <c r="E558" s="5"/>
      <c r="F558" s="60"/>
      <c r="G558" s="60"/>
      <c r="H558" s="60"/>
      <c r="I558" s="60"/>
      <c r="J558" s="60"/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>
        <v>26</v>
      </c>
      <c r="V558" s="60"/>
      <c r="W558" s="60"/>
      <c r="X558" s="60">
        <f t="shared" si="17"/>
        <v>26</v>
      </c>
    </row>
    <row r="559" spans="1:24" ht="15" customHeight="1" x14ac:dyDescent="0.25">
      <c r="A559" s="2">
        <v>32</v>
      </c>
      <c r="B559" s="3" t="s">
        <v>975</v>
      </c>
      <c r="C559" s="3" t="s">
        <v>935</v>
      </c>
      <c r="D559" s="4">
        <v>2000</v>
      </c>
      <c r="E559" s="5"/>
      <c r="F559" s="60"/>
      <c r="G559" s="60"/>
      <c r="H559" s="60"/>
      <c r="I559" s="60"/>
      <c r="J559" s="60"/>
      <c r="K559" s="60"/>
      <c r="L559" s="60"/>
      <c r="M559" s="60"/>
      <c r="N559" s="60"/>
      <c r="O559" s="60"/>
      <c r="P559" s="60"/>
      <c r="Q559" s="60"/>
      <c r="R559" s="60"/>
      <c r="S559" s="60">
        <v>25</v>
      </c>
      <c r="T559" s="60"/>
      <c r="U559" s="60"/>
      <c r="V559" s="60"/>
      <c r="W559" s="60"/>
      <c r="X559" s="60">
        <f t="shared" si="17"/>
        <v>25</v>
      </c>
    </row>
    <row r="560" spans="1:24" ht="15" customHeight="1" x14ac:dyDescent="0.25">
      <c r="A560" s="2">
        <v>33</v>
      </c>
      <c r="B560" s="45" t="s">
        <v>1092</v>
      </c>
      <c r="C560" s="45" t="s">
        <v>782</v>
      </c>
      <c r="D560" s="4">
        <v>2000</v>
      </c>
      <c r="E560" s="5"/>
      <c r="F560" s="60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>
        <v>25</v>
      </c>
      <c r="V560" s="60"/>
      <c r="W560" s="60"/>
      <c r="X560" s="60">
        <f t="shared" si="17"/>
        <v>25</v>
      </c>
    </row>
    <row r="561" spans="1:24" ht="15" customHeight="1" x14ac:dyDescent="0.25">
      <c r="A561" s="2">
        <v>34</v>
      </c>
      <c r="B561" s="1" t="s">
        <v>391</v>
      </c>
      <c r="C561" s="1" t="s">
        <v>394</v>
      </c>
      <c r="D561" s="4">
        <v>2002</v>
      </c>
      <c r="E561" s="5"/>
      <c r="F561" s="60"/>
      <c r="G561" s="60"/>
      <c r="H561" s="60"/>
      <c r="I561" s="60"/>
      <c r="J561" s="60">
        <v>25</v>
      </c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>
        <f t="shared" si="17"/>
        <v>25</v>
      </c>
    </row>
    <row r="562" spans="1:24" ht="15" customHeight="1" x14ac:dyDescent="0.25">
      <c r="A562" s="2">
        <v>35</v>
      </c>
      <c r="B562" s="3" t="s">
        <v>1197</v>
      </c>
      <c r="C562" s="3" t="s">
        <v>1201</v>
      </c>
      <c r="D562" s="4">
        <v>2000</v>
      </c>
      <c r="E562" s="5"/>
      <c r="F562" s="60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>
        <v>25</v>
      </c>
      <c r="W562" s="60"/>
      <c r="X562" s="60">
        <f t="shared" si="17"/>
        <v>25</v>
      </c>
    </row>
    <row r="563" spans="1:24" ht="15" customHeight="1" x14ac:dyDescent="0.25">
      <c r="A563" s="2">
        <v>36</v>
      </c>
      <c r="B563" s="3" t="s">
        <v>1154</v>
      </c>
      <c r="C563" s="3" t="s">
        <v>1152</v>
      </c>
      <c r="D563" s="4">
        <v>2000</v>
      </c>
      <c r="E563" s="5"/>
      <c r="F563" s="60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>
        <v>24</v>
      </c>
      <c r="W563" s="60"/>
      <c r="X563" s="60">
        <f t="shared" si="17"/>
        <v>24</v>
      </c>
    </row>
    <row r="564" spans="1:24" ht="15" customHeight="1" x14ac:dyDescent="0.25">
      <c r="A564" s="2">
        <v>37</v>
      </c>
      <c r="B564" s="3" t="s">
        <v>1153</v>
      </c>
      <c r="C564" s="3" t="s">
        <v>1152</v>
      </c>
      <c r="D564" s="4">
        <v>1999</v>
      </c>
      <c r="E564" s="5"/>
      <c r="F564" s="60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>
        <v>23</v>
      </c>
      <c r="W564" s="60"/>
      <c r="X564" s="60">
        <f t="shared" si="17"/>
        <v>23</v>
      </c>
    </row>
    <row r="565" spans="1:24" ht="15" customHeight="1" x14ac:dyDescent="0.25">
      <c r="A565" s="2">
        <v>38</v>
      </c>
      <c r="B565" s="3" t="s">
        <v>1198</v>
      </c>
      <c r="C565" s="3" t="s">
        <v>1199</v>
      </c>
      <c r="D565" s="4">
        <v>2000</v>
      </c>
      <c r="E565" s="5"/>
      <c r="F565" s="60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>
        <v>22</v>
      </c>
      <c r="W565" s="60"/>
      <c r="X565" s="60">
        <f t="shared" si="17"/>
        <v>22</v>
      </c>
    </row>
    <row r="566" spans="1:24" ht="15" customHeight="1" x14ac:dyDescent="0.25">
      <c r="A566" s="2">
        <v>39</v>
      </c>
      <c r="B566" s="3" t="s">
        <v>48</v>
      </c>
      <c r="C566" s="3" t="s">
        <v>233</v>
      </c>
      <c r="D566" s="4">
        <v>1999</v>
      </c>
      <c r="E566" s="5">
        <f>VLOOKUP(B566,[1]Лист1!$B$194:$C$211,2,FALSE)</f>
        <v>16</v>
      </c>
      <c r="F566" s="60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>
        <f t="shared" si="17"/>
        <v>16</v>
      </c>
    </row>
    <row r="567" spans="1:24" x14ac:dyDescent="0.25">
      <c r="A567" s="86" t="s">
        <v>82</v>
      </c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6"/>
      <c r="O567" s="86"/>
      <c r="P567" s="86"/>
      <c r="Q567" s="86"/>
      <c r="R567" s="86"/>
      <c r="S567" s="86"/>
      <c r="T567" s="86"/>
      <c r="U567" s="86"/>
      <c r="V567" s="86"/>
      <c r="W567" s="86"/>
      <c r="X567" s="86"/>
    </row>
    <row r="568" spans="1:24" ht="15" customHeight="1" x14ac:dyDescent="0.25">
      <c r="A568" s="16">
        <v>1</v>
      </c>
      <c r="B568" s="3" t="s">
        <v>208</v>
      </c>
      <c r="C568" s="3" t="s">
        <v>81</v>
      </c>
      <c r="D568" s="4">
        <v>1998</v>
      </c>
      <c r="E568" s="5">
        <f>VLOOKUP(B568,[1]Лист1!$B$214:$C$217,2,FALSE)</f>
        <v>27</v>
      </c>
      <c r="F568" s="60">
        <f>VLOOKUP(B568,[19]Лист1!$B$8:$P$13,15,FALSE)</f>
        <v>25</v>
      </c>
      <c r="G568" s="60">
        <f>VLOOKUP(B568,[3]ИТОГ!$B$207:$C$210,2,FALSE)</f>
        <v>27</v>
      </c>
      <c r="H568" s="60">
        <v>29</v>
      </c>
      <c r="I568" s="60">
        <v>31</v>
      </c>
      <c r="J568" s="60">
        <f>VLOOKUP(B568,[20]МЮкр!$C$15:$J$19,8,FALSE)</f>
        <v>27</v>
      </c>
      <c r="K568" s="60">
        <v>33</v>
      </c>
      <c r="L568" s="60">
        <f>VLOOKUP(B568,[18]Финал!$B$35:$I$38,8,FALSE)</f>
        <v>27</v>
      </c>
      <c r="M568" s="60">
        <f>VLOOKUP(B568,[21]Лист1!$B$8:$M$10,12,FALSE)</f>
        <v>31</v>
      </c>
      <c r="N568" s="60">
        <v>29</v>
      </c>
      <c r="O568" s="60"/>
      <c r="P568" s="60">
        <v>33</v>
      </c>
      <c r="Q568" s="60"/>
      <c r="R568" s="60">
        <v>33</v>
      </c>
      <c r="S568" s="60">
        <v>29</v>
      </c>
      <c r="T568" s="60">
        <v>31</v>
      </c>
      <c r="U568" s="60">
        <v>27</v>
      </c>
      <c r="V568" s="60">
        <v>29</v>
      </c>
      <c r="W568" s="60"/>
      <c r="X568" s="60">
        <f>SUM(E568:W568)</f>
        <v>468</v>
      </c>
    </row>
    <row r="569" spans="1:24" ht="15" customHeight="1" x14ac:dyDescent="0.25">
      <c r="A569" s="16">
        <v>2</v>
      </c>
      <c r="B569" s="3" t="s">
        <v>204</v>
      </c>
      <c r="C569" s="3" t="s">
        <v>205</v>
      </c>
      <c r="D569" s="4">
        <v>1998</v>
      </c>
      <c r="E569" s="5">
        <f>VLOOKUP(B569,[1]Лист1!$B$214:$C$217,2,FALSE)</f>
        <v>31</v>
      </c>
      <c r="F569" s="60">
        <f>VLOOKUP(B569,[19]Лист1!$B$8:$P$13,15,FALSE)</f>
        <v>27</v>
      </c>
      <c r="G569" s="60">
        <f>VLOOKUP(B569,[3]ИТОГ!$B$207:$C$210,2,FALSE)</f>
        <v>33</v>
      </c>
      <c r="H569" s="60"/>
      <c r="I569" s="60"/>
      <c r="J569" s="60">
        <f>VLOOKUP(B569,[20]МЮкр!$C$15:$J$19,8,FALSE)</f>
        <v>29</v>
      </c>
      <c r="K569" s="60"/>
      <c r="L569" s="60">
        <f>VLOOKUP(B569,[18]Финал!$B$35:$I$38,8,FALSE)</f>
        <v>33</v>
      </c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>
        <f>SUM(E569:W569)</f>
        <v>153</v>
      </c>
    </row>
    <row r="570" spans="1:24" ht="15" customHeight="1" x14ac:dyDescent="0.25">
      <c r="A570" s="16">
        <v>3</v>
      </c>
      <c r="B570" s="1" t="s">
        <v>556</v>
      </c>
      <c r="C570" s="1" t="s">
        <v>557</v>
      </c>
      <c r="D570" s="16">
        <v>1998</v>
      </c>
      <c r="E570" s="5"/>
      <c r="F570" s="60"/>
      <c r="G570" s="60"/>
      <c r="H570" s="60">
        <v>31</v>
      </c>
      <c r="I570" s="60">
        <v>33</v>
      </c>
      <c r="J570" s="60"/>
      <c r="K570" s="60"/>
      <c r="L570" s="60"/>
      <c r="M570" s="60"/>
      <c r="N570" s="60"/>
      <c r="O570" s="60"/>
      <c r="P570" s="60"/>
      <c r="Q570" s="60"/>
      <c r="R570" s="60"/>
      <c r="S570" s="60"/>
      <c r="T570" s="60">
        <v>33</v>
      </c>
      <c r="U570" s="60"/>
      <c r="V570" s="60">
        <v>33</v>
      </c>
      <c r="W570" s="60"/>
      <c r="X570" s="60">
        <f>SUM(E570:W570)</f>
        <v>130</v>
      </c>
    </row>
    <row r="571" spans="1:24" ht="15.75" customHeight="1" x14ac:dyDescent="0.25">
      <c r="A571" s="16">
        <v>4</v>
      </c>
      <c r="B571" s="3" t="s">
        <v>313</v>
      </c>
      <c r="C571" s="3" t="s">
        <v>314</v>
      </c>
      <c r="D571" s="4">
        <v>1999</v>
      </c>
      <c r="E571" s="5">
        <f>VLOOKUP(B571,[1]Лист1!$B$214:$C$217,2,FALSE)</f>
        <v>33</v>
      </c>
      <c r="F571" s="60">
        <f>VLOOKUP(B571,[19]Лист1!$B$8:$P$13,15,FALSE)</f>
        <v>33</v>
      </c>
      <c r="G571" s="60"/>
      <c r="H571" s="60"/>
      <c r="I571" s="60"/>
      <c r="J571" s="60">
        <f>VLOOKUP(B571,[20]МЮкр!$C$15:$J$19,8,FALSE)</f>
        <v>31</v>
      </c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>
        <f>SUM(E571:W571)</f>
        <v>97</v>
      </c>
    </row>
    <row r="572" spans="1:24" x14ac:dyDescent="0.25">
      <c r="A572" s="16">
        <v>5</v>
      </c>
      <c r="B572" s="1" t="s">
        <v>401</v>
      </c>
      <c r="C572" s="1" t="s">
        <v>318</v>
      </c>
      <c r="D572" s="16">
        <v>1997</v>
      </c>
      <c r="E572" s="5"/>
      <c r="F572" s="60">
        <f>VLOOKUP(B572,[19]Лист1!$B$8:$P$13,15,FALSE)</f>
        <v>29</v>
      </c>
      <c r="G572" s="60"/>
      <c r="H572" s="60">
        <v>33</v>
      </c>
      <c r="I572" s="60"/>
      <c r="J572" s="60">
        <f>VLOOKUP(B572,[20]МЮкр!$C$15:$J$19,8,FALSE)</f>
        <v>33</v>
      </c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>
        <f>SUM(E572:W572)</f>
        <v>95</v>
      </c>
    </row>
    <row r="573" spans="1:24" x14ac:dyDescent="0.25">
      <c r="A573" s="16">
        <v>6</v>
      </c>
      <c r="B573" s="1" t="s">
        <v>781</v>
      </c>
      <c r="C573" s="1" t="s">
        <v>782</v>
      </c>
      <c r="D573" s="16">
        <v>1997</v>
      </c>
      <c r="E573" s="5"/>
      <c r="F573" s="60"/>
      <c r="G573" s="60"/>
      <c r="H573" s="60"/>
      <c r="I573" s="60"/>
      <c r="J573" s="60"/>
      <c r="K573" s="60"/>
      <c r="L573" s="60"/>
      <c r="M573" s="60"/>
      <c r="N573" s="60">
        <v>33</v>
      </c>
      <c r="O573" s="60"/>
      <c r="P573" s="60"/>
      <c r="Q573" s="60"/>
      <c r="R573" s="60"/>
      <c r="S573" s="60"/>
      <c r="T573" s="60"/>
      <c r="U573" s="60">
        <v>33</v>
      </c>
      <c r="V573" s="60"/>
      <c r="W573" s="60"/>
      <c r="X573" s="60">
        <v>66</v>
      </c>
    </row>
    <row r="574" spans="1:24" x14ac:dyDescent="0.25">
      <c r="A574" s="16">
        <v>7</v>
      </c>
      <c r="B574" s="3" t="s">
        <v>499</v>
      </c>
      <c r="C574" s="3" t="s">
        <v>81</v>
      </c>
      <c r="D574" s="16">
        <v>1998</v>
      </c>
      <c r="E574" s="5"/>
      <c r="F574" s="60"/>
      <c r="G574" s="60"/>
      <c r="H574" s="60"/>
      <c r="I574" s="60"/>
      <c r="J574" s="60"/>
      <c r="K574" s="60"/>
      <c r="L574" s="60">
        <v>29</v>
      </c>
      <c r="M574" s="60"/>
      <c r="N574" s="60"/>
      <c r="O574" s="60"/>
      <c r="P574" s="60"/>
      <c r="Q574" s="60">
        <v>33</v>
      </c>
      <c r="R574" s="60"/>
      <c r="S574" s="60"/>
      <c r="T574" s="60"/>
      <c r="U574" s="60"/>
      <c r="V574" s="60"/>
      <c r="W574" s="60"/>
      <c r="X574" s="60">
        <f t="shared" ref="X574:X589" si="18">SUM(E574:W574)</f>
        <v>62</v>
      </c>
    </row>
    <row r="575" spans="1:24" x14ac:dyDescent="0.25">
      <c r="A575" s="16">
        <v>7</v>
      </c>
      <c r="B575" s="1" t="s">
        <v>399</v>
      </c>
      <c r="C575" s="1" t="s">
        <v>400</v>
      </c>
      <c r="D575" s="2">
        <v>1998</v>
      </c>
      <c r="E575" s="5"/>
      <c r="F575" s="60">
        <f>VLOOKUP(B575,[19]Лист1!$B$8:$P$13,15,FALSE)</f>
        <v>31</v>
      </c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>
        <v>31</v>
      </c>
      <c r="S575" s="60"/>
      <c r="T575" s="60"/>
      <c r="U575" s="60"/>
      <c r="V575" s="60"/>
      <c r="W575" s="60"/>
      <c r="X575" s="60">
        <f t="shared" si="18"/>
        <v>62</v>
      </c>
    </row>
    <row r="576" spans="1:24" x14ac:dyDescent="0.25">
      <c r="A576" s="16">
        <v>9</v>
      </c>
      <c r="B576" s="3" t="s">
        <v>727</v>
      </c>
      <c r="C576" s="3" t="s">
        <v>408</v>
      </c>
      <c r="D576" s="16">
        <v>1998</v>
      </c>
      <c r="E576" s="5"/>
      <c r="F576" s="60"/>
      <c r="G576" s="60"/>
      <c r="H576" s="60"/>
      <c r="I576" s="60"/>
      <c r="J576" s="60"/>
      <c r="K576" s="60"/>
      <c r="L576" s="60">
        <v>31</v>
      </c>
      <c r="M576" s="60">
        <f>VLOOKUP(B576,[21]Лист1!$B$8:$M$10,12,FALSE)</f>
        <v>29</v>
      </c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>
        <f t="shared" si="18"/>
        <v>60</v>
      </c>
    </row>
    <row r="577" spans="1:24" x14ac:dyDescent="0.25">
      <c r="A577" s="16">
        <v>10</v>
      </c>
      <c r="B577" s="1" t="s">
        <v>402</v>
      </c>
      <c r="C577" s="1" t="s">
        <v>403</v>
      </c>
      <c r="D577" s="16">
        <v>1997</v>
      </c>
      <c r="E577" s="5"/>
      <c r="F577" s="60">
        <f>VLOOKUP(B577,[19]Лист1!$B$8:$P$13,15,FALSE)</f>
        <v>26</v>
      </c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>
        <v>33</v>
      </c>
      <c r="R577" s="60"/>
      <c r="S577" s="60"/>
      <c r="T577" s="60"/>
      <c r="U577" s="60"/>
      <c r="V577" s="60"/>
      <c r="W577" s="60"/>
      <c r="X577" s="60">
        <f t="shared" si="18"/>
        <v>59</v>
      </c>
    </row>
    <row r="578" spans="1:24" x14ac:dyDescent="0.25">
      <c r="A578" s="16">
        <v>11</v>
      </c>
      <c r="B578" s="3" t="s">
        <v>482</v>
      </c>
      <c r="C578" s="3" t="s">
        <v>81</v>
      </c>
      <c r="D578" s="6">
        <v>1997</v>
      </c>
      <c r="E578" s="5"/>
      <c r="F578" s="60"/>
      <c r="G578" s="60">
        <f>VLOOKUP(B578,[3]ИТОГ!$B$207:$C$210,2,FALSE)</f>
        <v>29</v>
      </c>
      <c r="H578" s="60"/>
      <c r="I578" s="60">
        <v>29</v>
      </c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>
        <f t="shared" si="18"/>
        <v>58</v>
      </c>
    </row>
    <row r="579" spans="1:24" x14ac:dyDescent="0.25">
      <c r="A579" s="16">
        <v>12</v>
      </c>
      <c r="B579" s="1" t="s">
        <v>47</v>
      </c>
      <c r="C579" s="1" t="b">
        <v>1</v>
      </c>
      <c r="D579" s="16">
        <v>1999</v>
      </c>
      <c r="E579" s="5"/>
      <c r="F579" s="60"/>
      <c r="G579" s="60"/>
      <c r="H579" s="60"/>
      <c r="I579" s="60"/>
      <c r="J579" s="60"/>
      <c r="K579" s="60"/>
      <c r="L579" s="60"/>
      <c r="M579" s="60">
        <v>33</v>
      </c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>
        <f t="shared" si="18"/>
        <v>33</v>
      </c>
    </row>
    <row r="580" spans="1:24" x14ac:dyDescent="0.25">
      <c r="A580" s="16">
        <v>12</v>
      </c>
      <c r="B580" s="1" t="s">
        <v>976</v>
      </c>
      <c r="C580" s="1" t="s">
        <v>887</v>
      </c>
      <c r="D580" s="16">
        <v>1997</v>
      </c>
      <c r="E580" s="5"/>
      <c r="F580" s="60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>
        <v>33</v>
      </c>
      <c r="T580" s="60"/>
      <c r="U580" s="60"/>
      <c r="V580" s="60"/>
      <c r="W580" s="60"/>
      <c r="X580" s="60">
        <f t="shared" si="18"/>
        <v>33</v>
      </c>
    </row>
    <row r="581" spans="1:24" x14ac:dyDescent="0.25">
      <c r="A581" s="16">
        <v>14</v>
      </c>
      <c r="B581" s="1" t="s">
        <v>730</v>
      </c>
      <c r="C581" s="1" t="s">
        <v>731</v>
      </c>
      <c r="D581" s="16">
        <v>1997</v>
      </c>
      <c r="E581" s="5"/>
      <c r="F581" s="60"/>
      <c r="G581" s="60"/>
      <c r="H581" s="60"/>
      <c r="I581" s="60"/>
      <c r="J581" s="60"/>
      <c r="K581" s="60"/>
      <c r="L581" s="60"/>
      <c r="M581" s="60"/>
      <c r="N581" s="60">
        <v>31</v>
      </c>
      <c r="O581" s="60"/>
      <c r="P581" s="60"/>
      <c r="Q581" s="60"/>
      <c r="R581" s="60"/>
      <c r="S581" s="60"/>
      <c r="T581" s="60"/>
      <c r="U581" s="60"/>
      <c r="V581" s="60"/>
      <c r="W581" s="60"/>
      <c r="X581" s="60">
        <f t="shared" si="18"/>
        <v>31</v>
      </c>
    </row>
    <row r="582" spans="1:24" x14ac:dyDescent="0.25">
      <c r="A582" s="16">
        <v>14</v>
      </c>
      <c r="B582" s="45" t="s">
        <v>1093</v>
      </c>
      <c r="C582" s="45" t="s">
        <v>1094</v>
      </c>
      <c r="D582" s="16">
        <v>1997</v>
      </c>
      <c r="E582" s="5"/>
      <c r="F582" s="60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>
        <v>31</v>
      </c>
      <c r="V582" s="60"/>
      <c r="W582" s="60"/>
      <c r="X582" s="60">
        <f t="shared" si="18"/>
        <v>31</v>
      </c>
    </row>
    <row r="583" spans="1:24" x14ac:dyDescent="0.25">
      <c r="A583" s="16">
        <v>14</v>
      </c>
      <c r="B583" s="1" t="s">
        <v>977</v>
      </c>
      <c r="C583" s="1" t="s">
        <v>887</v>
      </c>
      <c r="D583" s="16">
        <v>1998</v>
      </c>
      <c r="E583" s="5"/>
      <c r="F583" s="60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>
        <v>31</v>
      </c>
      <c r="T583" s="60"/>
      <c r="U583" s="60"/>
      <c r="V583" s="60"/>
      <c r="W583" s="60"/>
      <c r="X583" s="60">
        <f t="shared" si="18"/>
        <v>31</v>
      </c>
    </row>
    <row r="584" spans="1:24" x14ac:dyDescent="0.25">
      <c r="A584" s="16">
        <v>14</v>
      </c>
      <c r="B584" s="3" t="s">
        <v>481</v>
      </c>
      <c r="C584" s="3" t="s">
        <v>20</v>
      </c>
      <c r="D584" s="6">
        <v>1998</v>
      </c>
      <c r="E584" s="5"/>
      <c r="F584" s="60"/>
      <c r="G584" s="60">
        <f>VLOOKUP(B584,[3]ИТОГ!$B$207:$C$210,2,FALSE)</f>
        <v>31</v>
      </c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>
        <f t="shared" si="18"/>
        <v>31</v>
      </c>
    </row>
    <row r="585" spans="1:24" x14ac:dyDescent="0.25">
      <c r="A585" s="16">
        <v>14</v>
      </c>
      <c r="B585" s="66" t="s">
        <v>1206</v>
      </c>
      <c r="C585" s="66" t="s">
        <v>1207</v>
      </c>
      <c r="D585" s="16">
        <v>1997</v>
      </c>
      <c r="E585" s="5"/>
      <c r="F585" s="60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>
        <v>31</v>
      </c>
      <c r="W585" s="60"/>
      <c r="X585" s="60">
        <f t="shared" si="18"/>
        <v>31</v>
      </c>
    </row>
    <row r="586" spans="1:24" x14ac:dyDescent="0.25">
      <c r="A586" s="16">
        <v>19</v>
      </c>
      <c r="B586" s="45" t="s">
        <v>1095</v>
      </c>
      <c r="C586" s="45" t="s">
        <v>1038</v>
      </c>
      <c r="D586" s="16">
        <v>1998</v>
      </c>
      <c r="E586" s="5"/>
      <c r="F586" s="60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>
        <v>29</v>
      </c>
      <c r="V586" s="60"/>
      <c r="W586" s="60"/>
      <c r="X586" s="60">
        <f t="shared" si="18"/>
        <v>29</v>
      </c>
    </row>
    <row r="587" spans="1:24" x14ac:dyDescent="0.25">
      <c r="A587" s="16">
        <v>19</v>
      </c>
      <c r="B587" s="45" t="s">
        <v>1028</v>
      </c>
      <c r="C587" s="45" t="s">
        <v>81</v>
      </c>
      <c r="D587" s="16">
        <v>1997</v>
      </c>
      <c r="E587" s="5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  <c r="S587" s="60"/>
      <c r="T587" s="60">
        <v>29</v>
      </c>
      <c r="U587" s="60"/>
      <c r="V587" s="60"/>
      <c r="W587" s="60"/>
      <c r="X587" s="60">
        <f t="shared" si="18"/>
        <v>29</v>
      </c>
    </row>
    <row r="588" spans="1:24" x14ac:dyDescent="0.25">
      <c r="A588" s="16">
        <v>19</v>
      </c>
      <c r="B588" s="3" t="s">
        <v>315</v>
      </c>
      <c r="C588" s="3" t="s">
        <v>316</v>
      </c>
      <c r="D588" s="4">
        <v>1998</v>
      </c>
      <c r="E588" s="5">
        <f>VLOOKUP(B588,[1]Лист1!$B$214:$C$217,2,FALSE)</f>
        <v>29</v>
      </c>
      <c r="F588" s="60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>
        <f t="shared" si="18"/>
        <v>29</v>
      </c>
    </row>
    <row r="589" spans="1:24" x14ac:dyDescent="0.25">
      <c r="A589" s="16">
        <v>22</v>
      </c>
      <c r="B589" s="1" t="s">
        <v>691</v>
      </c>
      <c r="C589" s="1" t="s">
        <v>692</v>
      </c>
      <c r="D589" s="16">
        <v>1998</v>
      </c>
      <c r="E589" s="5"/>
      <c r="F589" s="60"/>
      <c r="G589" s="60"/>
      <c r="H589" s="60"/>
      <c r="I589" s="60"/>
      <c r="J589" s="60">
        <v>26</v>
      </c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>
        <f t="shared" si="18"/>
        <v>26</v>
      </c>
    </row>
    <row r="590" spans="1:24" x14ac:dyDescent="0.25">
      <c r="A590" s="86" t="s">
        <v>107</v>
      </c>
      <c r="B590" s="86"/>
      <c r="C590" s="86"/>
      <c r="D590" s="86"/>
      <c r="E590" s="86"/>
      <c r="F590" s="86"/>
      <c r="G590" s="86"/>
      <c r="H590" s="86"/>
      <c r="I590" s="86"/>
      <c r="J590" s="86"/>
      <c r="K590" s="86"/>
      <c r="L590" s="86"/>
      <c r="M590" s="86"/>
      <c r="N590" s="86"/>
      <c r="O590" s="86"/>
      <c r="P590" s="86"/>
      <c r="Q590" s="86"/>
      <c r="R590" s="86"/>
      <c r="S590" s="86"/>
      <c r="T590" s="86"/>
      <c r="U590" s="86"/>
      <c r="V590" s="86"/>
      <c r="W590" s="86"/>
      <c r="X590" s="86"/>
    </row>
    <row r="591" spans="1:24" ht="14.25" customHeight="1" x14ac:dyDescent="0.25">
      <c r="A591" s="16">
        <v>1</v>
      </c>
      <c r="B591" s="3" t="s">
        <v>177</v>
      </c>
      <c r="C591" s="3" t="s">
        <v>81</v>
      </c>
      <c r="D591" s="4">
        <v>1997</v>
      </c>
      <c r="E591" s="5">
        <v>33</v>
      </c>
      <c r="F591" s="49">
        <v>33</v>
      </c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52"/>
      <c r="V591" s="53">
        <v>33</v>
      </c>
      <c r="W591" s="53"/>
      <c r="X591" s="59">
        <f t="shared" ref="X591:X599" si="19">SUM(E591:W591)</f>
        <v>99</v>
      </c>
    </row>
    <row r="592" spans="1:24" ht="14.25" customHeight="1" x14ac:dyDescent="0.25">
      <c r="A592" s="16">
        <v>2</v>
      </c>
      <c r="B592" s="3" t="s">
        <v>495</v>
      </c>
      <c r="C592" s="3" t="s">
        <v>445</v>
      </c>
      <c r="D592" s="4">
        <v>1998</v>
      </c>
      <c r="E592" s="5"/>
      <c r="F592" s="49"/>
      <c r="G592" s="49"/>
      <c r="H592" s="49">
        <v>33</v>
      </c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52"/>
      <c r="V592" s="53"/>
      <c r="W592" s="53"/>
      <c r="X592" s="59">
        <f t="shared" si="19"/>
        <v>33</v>
      </c>
    </row>
    <row r="593" spans="1:24" ht="14.25" customHeight="1" x14ac:dyDescent="0.25">
      <c r="A593" s="16">
        <v>2</v>
      </c>
      <c r="B593" s="3" t="s">
        <v>628</v>
      </c>
      <c r="C593" s="3" t="s">
        <v>629</v>
      </c>
      <c r="D593" s="4">
        <v>1997</v>
      </c>
      <c r="E593" s="5"/>
      <c r="F593" s="49"/>
      <c r="G593" s="49"/>
      <c r="H593" s="49"/>
      <c r="I593" s="49"/>
      <c r="J593" s="49">
        <v>33</v>
      </c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52"/>
      <c r="V593" s="53"/>
      <c r="W593" s="53"/>
      <c r="X593" s="59">
        <f t="shared" si="19"/>
        <v>33</v>
      </c>
    </row>
    <row r="594" spans="1:24" ht="14.25" customHeight="1" x14ac:dyDescent="0.25">
      <c r="A594" s="16">
        <v>2</v>
      </c>
      <c r="B594" s="3" t="s">
        <v>704</v>
      </c>
      <c r="C594" s="3" t="s">
        <v>20</v>
      </c>
      <c r="D594" s="4">
        <v>1998</v>
      </c>
      <c r="E594" s="5"/>
      <c r="F594" s="49"/>
      <c r="G594" s="49"/>
      <c r="H594" s="49"/>
      <c r="I594" s="49"/>
      <c r="J594" s="49"/>
      <c r="K594" s="49">
        <v>33</v>
      </c>
      <c r="L594" s="49"/>
      <c r="M594" s="49"/>
      <c r="N594" s="49"/>
      <c r="O594" s="49"/>
      <c r="P594" s="49"/>
      <c r="Q594" s="49"/>
      <c r="R594" s="49"/>
      <c r="S594" s="49"/>
      <c r="T594" s="49"/>
      <c r="U594" s="52"/>
      <c r="V594" s="53"/>
      <c r="W594" s="53"/>
      <c r="X594" s="59">
        <f t="shared" si="19"/>
        <v>33</v>
      </c>
    </row>
    <row r="595" spans="1:24" ht="14.25" customHeight="1" x14ac:dyDescent="0.25">
      <c r="A595" s="16">
        <v>2</v>
      </c>
      <c r="B595" s="3" t="s">
        <v>861</v>
      </c>
      <c r="C595" s="3" t="s">
        <v>163</v>
      </c>
      <c r="D595" s="4">
        <v>1998</v>
      </c>
      <c r="E595" s="5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>
        <v>33</v>
      </c>
      <c r="S595" s="49"/>
      <c r="T595" s="49"/>
      <c r="U595" s="52"/>
      <c r="V595" s="53"/>
      <c r="W595" s="53"/>
      <c r="X595" s="59">
        <f t="shared" si="19"/>
        <v>33</v>
      </c>
    </row>
    <row r="596" spans="1:24" ht="14.25" customHeight="1" x14ac:dyDescent="0.25">
      <c r="A596" s="16">
        <v>2</v>
      </c>
      <c r="B596" s="3" t="s">
        <v>978</v>
      </c>
      <c r="C596" s="3" t="s">
        <v>979</v>
      </c>
      <c r="D596" s="4">
        <v>1998</v>
      </c>
      <c r="E596" s="5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>
        <v>33</v>
      </c>
      <c r="T596" s="49"/>
      <c r="U596" s="52"/>
      <c r="V596" s="53"/>
      <c r="W596" s="53"/>
      <c r="X596" s="59">
        <f t="shared" si="19"/>
        <v>33</v>
      </c>
    </row>
    <row r="597" spans="1:24" ht="14.25" customHeight="1" x14ac:dyDescent="0.25">
      <c r="A597" s="16">
        <v>2</v>
      </c>
      <c r="B597" s="3" t="s">
        <v>1026</v>
      </c>
      <c r="C597" s="3" t="s">
        <v>1027</v>
      </c>
      <c r="D597" s="4">
        <v>1997</v>
      </c>
      <c r="E597" s="5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>
        <v>33</v>
      </c>
      <c r="U597" s="52"/>
      <c r="V597" s="53"/>
      <c r="W597" s="53"/>
      <c r="X597" s="59">
        <f t="shared" si="19"/>
        <v>33</v>
      </c>
    </row>
    <row r="598" spans="1:24" ht="14.25" customHeight="1" x14ac:dyDescent="0.25">
      <c r="A598" s="16">
        <v>8</v>
      </c>
      <c r="B598" s="3" t="s">
        <v>980</v>
      </c>
      <c r="C598" s="3" t="s">
        <v>887</v>
      </c>
      <c r="D598" s="4">
        <v>1998</v>
      </c>
      <c r="E598" s="5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>
        <v>31</v>
      </c>
      <c r="T598" s="49"/>
      <c r="U598" s="52"/>
      <c r="V598" s="53"/>
      <c r="W598" s="53"/>
      <c r="X598" s="59">
        <f t="shared" si="19"/>
        <v>31</v>
      </c>
    </row>
    <row r="599" spans="1:24" ht="14.25" customHeight="1" x14ac:dyDescent="0.25">
      <c r="A599" s="16">
        <v>9</v>
      </c>
      <c r="B599" s="3" t="s">
        <v>981</v>
      </c>
      <c r="C599" s="3" t="s">
        <v>967</v>
      </c>
      <c r="D599" s="4">
        <v>1998</v>
      </c>
      <c r="E599" s="5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>
        <v>29</v>
      </c>
      <c r="T599" s="49"/>
      <c r="U599" s="52"/>
      <c r="V599" s="53"/>
      <c r="W599" s="53"/>
      <c r="X599" s="59">
        <f t="shared" si="19"/>
        <v>29</v>
      </c>
    </row>
    <row r="600" spans="1:24" x14ac:dyDescent="0.25">
      <c r="A600" s="86" t="s">
        <v>68</v>
      </c>
      <c r="B600" s="86"/>
      <c r="C600" s="86"/>
      <c r="D600" s="86"/>
      <c r="E600" s="86"/>
      <c r="F600" s="86"/>
      <c r="G600" s="86"/>
      <c r="H600" s="86"/>
      <c r="I600" s="86"/>
      <c r="J600" s="86"/>
      <c r="K600" s="86"/>
      <c r="L600" s="86"/>
      <c r="M600" s="86"/>
      <c r="N600" s="86"/>
      <c r="O600" s="86"/>
      <c r="P600" s="86"/>
      <c r="Q600" s="86"/>
      <c r="R600" s="86"/>
      <c r="S600" s="86"/>
      <c r="T600" s="86"/>
      <c r="U600" s="86"/>
      <c r="V600" s="86"/>
      <c r="W600" s="86"/>
      <c r="X600" s="86"/>
    </row>
    <row r="601" spans="1:24" x14ac:dyDescent="0.25">
      <c r="A601" s="16">
        <v>1</v>
      </c>
      <c r="B601" s="1" t="s">
        <v>555</v>
      </c>
      <c r="C601" s="1" t="s">
        <v>81</v>
      </c>
      <c r="D601" s="4">
        <v>1996</v>
      </c>
      <c r="E601" s="5"/>
      <c r="F601" s="60"/>
      <c r="G601" s="60"/>
      <c r="H601" s="60"/>
      <c r="I601" s="60">
        <f>VLOOKUP(B601,[5]Лист1!$B$200:$I$205,8,FALSE)</f>
        <v>31</v>
      </c>
      <c r="J601" s="60">
        <v>27</v>
      </c>
      <c r="K601" s="60"/>
      <c r="L601" s="60"/>
      <c r="M601" s="60">
        <v>33</v>
      </c>
      <c r="N601" s="60"/>
      <c r="O601" s="60"/>
      <c r="P601" s="60"/>
      <c r="Q601" s="60"/>
      <c r="R601" s="60"/>
      <c r="S601" s="60"/>
      <c r="T601" s="60"/>
      <c r="U601" s="60"/>
      <c r="V601" s="60"/>
      <c r="W601" s="60">
        <v>33</v>
      </c>
      <c r="X601" s="60">
        <f t="shared" ref="X601:X627" si="20">SUM(E601:W601)</f>
        <v>124</v>
      </c>
    </row>
    <row r="602" spans="1:24" x14ac:dyDescent="0.25">
      <c r="A602" s="16">
        <v>2</v>
      </c>
      <c r="B602" s="3" t="s">
        <v>336</v>
      </c>
      <c r="C602" s="3" t="s">
        <v>10</v>
      </c>
      <c r="D602" s="4">
        <v>1980</v>
      </c>
      <c r="E602" s="5">
        <f>VLOOKUP(B602,[1]Лист1!$B$248:$C$256,2,FALSE)</f>
        <v>25</v>
      </c>
      <c r="F602" s="60"/>
      <c r="G602" s="60">
        <v>31</v>
      </c>
      <c r="H602" s="60">
        <v>33</v>
      </c>
      <c r="I602" s="60">
        <f>VLOOKUP(B602,[5]Лист1!$B$200:$I$205,8,FALSE)</f>
        <v>29</v>
      </c>
      <c r="J602" s="60"/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>
        <f t="shared" si="20"/>
        <v>118</v>
      </c>
    </row>
    <row r="603" spans="1:24" x14ac:dyDescent="0.25">
      <c r="A603" s="16">
        <v>3</v>
      </c>
      <c r="B603" s="3" t="s">
        <v>330</v>
      </c>
      <c r="C603" s="3" t="s">
        <v>239</v>
      </c>
      <c r="D603" s="4">
        <v>1996</v>
      </c>
      <c r="E603" s="5">
        <f>VLOOKUP(B603,[1]Лист1!$B$248:$C$256,2,FALSE)</f>
        <v>33</v>
      </c>
      <c r="F603" s="60">
        <f>VLOOKUP(B603,[19]Лист1!$B$35:$L$37,11,FALSE)</f>
        <v>33</v>
      </c>
      <c r="G603" s="60"/>
      <c r="H603" s="60"/>
      <c r="I603" s="60"/>
      <c r="J603" s="60"/>
      <c r="K603" s="60"/>
      <c r="L603" s="60"/>
      <c r="M603" s="60"/>
      <c r="N603" s="60"/>
      <c r="O603" s="60">
        <v>33</v>
      </c>
      <c r="P603" s="60"/>
      <c r="Q603" s="60"/>
      <c r="R603" s="60"/>
      <c r="S603" s="60"/>
      <c r="T603" s="60"/>
      <c r="U603" s="60"/>
      <c r="V603" s="60"/>
      <c r="W603" s="60"/>
      <c r="X603" s="60">
        <f t="shared" si="20"/>
        <v>99</v>
      </c>
    </row>
    <row r="604" spans="1:24" x14ac:dyDescent="0.25">
      <c r="A604" s="16">
        <v>4</v>
      </c>
      <c r="B604" s="3" t="s">
        <v>334</v>
      </c>
      <c r="C604" s="3" t="s">
        <v>335</v>
      </c>
      <c r="D604" s="4">
        <v>1994</v>
      </c>
      <c r="E604" s="5">
        <f>VLOOKUP(B604,[1]Лист1!$B$248:$C$256,2,FALSE)</f>
        <v>26</v>
      </c>
      <c r="F604" s="60"/>
      <c r="G604" s="60"/>
      <c r="H604" s="60"/>
      <c r="I604" s="60"/>
      <c r="J604" s="60"/>
      <c r="K604" s="60"/>
      <c r="L604" s="60"/>
      <c r="M604" s="60"/>
      <c r="N604" s="60"/>
      <c r="O604" s="60">
        <v>31</v>
      </c>
      <c r="P604" s="60">
        <v>33</v>
      </c>
      <c r="Q604" s="60"/>
      <c r="R604" s="60"/>
      <c r="S604" s="60"/>
      <c r="T604" s="60"/>
      <c r="U604" s="60"/>
      <c r="V604" s="60"/>
      <c r="W604" s="60"/>
      <c r="X604" s="60">
        <f t="shared" si="20"/>
        <v>90</v>
      </c>
    </row>
    <row r="605" spans="1:24" ht="15.75" customHeight="1" x14ac:dyDescent="0.25">
      <c r="A605" s="16">
        <v>5</v>
      </c>
      <c r="B605" s="3" t="s">
        <v>739</v>
      </c>
      <c r="C605" s="3" t="s">
        <v>740</v>
      </c>
      <c r="D605" s="4">
        <v>1995</v>
      </c>
      <c r="E605" s="5"/>
      <c r="F605" s="60"/>
      <c r="G605" s="60"/>
      <c r="H605" s="60"/>
      <c r="I605" s="60"/>
      <c r="J605" s="60"/>
      <c r="K605" s="60"/>
      <c r="L605" s="60">
        <v>29</v>
      </c>
      <c r="M605" s="60">
        <v>31</v>
      </c>
      <c r="N605" s="60"/>
      <c r="O605" s="60"/>
      <c r="P605" s="60"/>
      <c r="Q605" s="60">
        <v>27</v>
      </c>
      <c r="R605" s="60"/>
      <c r="S605" s="60"/>
      <c r="T605" s="60"/>
      <c r="U605" s="60"/>
      <c r="V605" s="60"/>
      <c r="W605" s="60"/>
      <c r="X605" s="60">
        <f t="shared" si="20"/>
        <v>87</v>
      </c>
    </row>
    <row r="606" spans="1:24" x14ac:dyDescent="0.25">
      <c r="A606" s="16">
        <v>6</v>
      </c>
      <c r="B606" s="3" t="s">
        <v>738</v>
      </c>
      <c r="C606" s="3" t="s">
        <v>729</v>
      </c>
      <c r="D606" s="4">
        <v>1992</v>
      </c>
      <c r="E606" s="5"/>
      <c r="F606" s="60"/>
      <c r="G606" s="60"/>
      <c r="H606" s="60"/>
      <c r="I606" s="60"/>
      <c r="J606" s="60"/>
      <c r="K606" s="60"/>
      <c r="L606" s="60">
        <v>33</v>
      </c>
      <c r="M606" s="60"/>
      <c r="N606" s="60"/>
      <c r="O606" s="60"/>
      <c r="P606" s="60"/>
      <c r="Q606" s="60">
        <v>33</v>
      </c>
      <c r="R606" s="60"/>
      <c r="S606" s="60"/>
      <c r="T606" s="60"/>
      <c r="U606" s="60"/>
      <c r="V606" s="60"/>
      <c r="W606" s="60"/>
      <c r="X606" s="60">
        <f t="shared" si="20"/>
        <v>66</v>
      </c>
    </row>
    <row r="607" spans="1:24" x14ac:dyDescent="0.25">
      <c r="A607" s="16">
        <v>7</v>
      </c>
      <c r="B607" s="3" t="s">
        <v>619</v>
      </c>
      <c r="C607" s="3" t="s">
        <v>621</v>
      </c>
      <c r="D607" s="4">
        <v>1983</v>
      </c>
      <c r="E607" s="5"/>
      <c r="F607" s="60"/>
      <c r="G607" s="60"/>
      <c r="H607" s="60"/>
      <c r="I607" s="60"/>
      <c r="J607" s="60">
        <v>33</v>
      </c>
      <c r="K607" s="60"/>
      <c r="L607" s="60"/>
      <c r="M607" s="60"/>
      <c r="N607" s="60"/>
      <c r="O607" s="60"/>
      <c r="P607" s="60"/>
      <c r="Q607" s="60">
        <v>31</v>
      </c>
      <c r="R607" s="60"/>
      <c r="S607" s="60"/>
      <c r="T607" s="60"/>
      <c r="U607" s="60"/>
      <c r="V607" s="60"/>
      <c r="W607" s="60"/>
      <c r="X607" s="60">
        <f t="shared" si="20"/>
        <v>64</v>
      </c>
    </row>
    <row r="608" spans="1:24" x14ac:dyDescent="0.25">
      <c r="A608" s="16">
        <v>8</v>
      </c>
      <c r="B608" s="3" t="s">
        <v>209</v>
      </c>
      <c r="C608" s="3" t="s">
        <v>331</v>
      </c>
      <c r="D608" s="4">
        <v>1987</v>
      </c>
      <c r="E608" s="5">
        <f>VLOOKUP(B608,[1]Лист1!$B$248:$C$256,2,FALSE)</f>
        <v>31</v>
      </c>
      <c r="F608" s="60"/>
      <c r="G608" s="60">
        <v>33</v>
      </c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>
        <f t="shared" si="20"/>
        <v>64</v>
      </c>
    </row>
    <row r="609" spans="1:24" x14ac:dyDescent="0.25">
      <c r="A609" s="16">
        <v>9</v>
      </c>
      <c r="B609" s="1" t="s">
        <v>553</v>
      </c>
      <c r="C609" s="1" t="s">
        <v>554</v>
      </c>
      <c r="D609" s="4">
        <v>1993</v>
      </c>
      <c r="E609" s="5"/>
      <c r="F609" s="60"/>
      <c r="G609" s="60"/>
      <c r="H609" s="60"/>
      <c r="I609" s="60">
        <f>VLOOKUP(B609,[5]Лист1!$B$200:$I$205,8,FALSE)</f>
        <v>33</v>
      </c>
      <c r="J609" s="60">
        <f>VLOOKUP(B609,[20]Ж0!$C$19:$H$23,6,FALSE)</f>
        <v>29</v>
      </c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>
        <f t="shared" si="20"/>
        <v>62</v>
      </c>
    </row>
    <row r="610" spans="1:24" x14ac:dyDescent="0.25">
      <c r="A610" s="16">
        <v>10</v>
      </c>
      <c r="B610" s="3" t="s">
        <v>623</v>
      </c>
      <c r="C610" s="3" t="s">
        <v>624</v>
      </c>
      <c r="D610" s="4">
        <v>1993</v>
      </c>
      <c r="E610" s="5"/>
      <c r="F610" s="60"/>
      <c r="G610" s="60"/>
      <c r="H610" s="60"/>
      <c r="I610" s="60"/>
      <c r="J610" s="60">
        <v>26</v>
      </c>
      <c r="K610" s="60"/>
      <c r="L610" s="60"/>
      <c r="M610" s="60"/>
      <c r="N610" s="60"/>
      <c r="O610" s="60"/>
      <c r="P610" s="60"/>
      <c r="Q610" s="60"/>
      <c r="R610" s="60"/>
      <c r="S610" s="60"/>
      <c r="T610" s="60">
        <v>33</v>
      </c>
      <c r="U610" s="60"/>
      <c r="V610" s="60"/>
      <c r="W610" s="60"/>
      <c r="X610" s="60">
        <f t="shared" si="20"/>
        <v>59</v>
      </c>
    </row>
    <row r="611" spans="1:24" x14ac:dyDescent="0.25">
      <c r="A611" s="16">
        <v>11</v>
      </c>
      <c r="B611" s="1" t="s">
        <v>404</v>
      </c>
      <c r="C611" s="1"/>
      <c r="D611" s="2">
        <v>1991</v>
      </c>
      <c r="E611" s="5"/>
      <c r="F611" s="60">
        <f>VLOOKUP(B611,[19]Лист1!$B$35:$L$37,11,FALSE)</f>
        <v>31</v>
      </c>
      <c r="G611" s="60"/>
      <c r="H611" s="60"/>
      <c r="I611" s="60">
        <f>VLOOKUP(B611,[5]Лист1!$B$200:$I$205,8,FALSE)</f>
        <v>27</v>
      </c>
      <c r="J611" s="60"/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>
        <f t="shared" si="20"/>
        <v>58</v>
      </c>
    </row>
    <row r="612" spans="1:24" x14ac:dyDescent="0.25">
      <c r="A612" s="16">
        <v>12</v>
      </c>
      <c r="B612" s="3" t="s">
        <v>332</v>
      </c>
      <c r="C612" s="3" t="s">
        <v>333</v>
      </c>
      <c r="D612" s="4">
        <v>1986</v>
      </c>
      <c r="E612" s="5">
        <f>VLOOKUP(B612,[1]Лист1!$B$248:$C$256,2,FALSE)</f>
        <v>27</v>
      </c>
      <c r="F612" s="60"/>
      <c r="G612" s="60"/>
      <c r="H612" s="60"/>
      <c r="I612" s="60"/>
      <c r="J612" s="60"/>
      <c r="K612" s="60"/>
      <c r="L612" s="60">
        <v>31</v>
      </c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>
        <f t="shared" si="20"/>
        <v>58</v>
      </c>
    </row>
    <row r="613" spans="1:24" x14ac:dyDescent="0.25">
      <c r="A613" s="16">
        <v>13</v>
      </c>
      <c r="B613" s="3" t="s">
        <v>340</v>
      </c>
      <c r="C613" s="3"/>
      <c r="D613" s="4">
        <v>1983</v>
      </c>
      <c r="E613" s="5">
        <f>VLOOKUP(B613,[1]Лист1!$B$248:$C$256,2,FALSE)</f>
        <v>22</v>
      </c>
      <c r="F613" s="60"/>
      <c r="G613" s="60">
        <v>29</v>
      </c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>
        <f t="shared" si="20"/>
        <v>51</v>
      </c>
    </row>
    <row r="614" spans="1:24" x14ac:dyDescent="0.25">
      <c r="A614" s="16">
        <v>14</v>
      </c>
      <c r="B614" s="45" t="s">
        <v>1096</v>
      </c>
      <c r="C614" s="45" t="s">
        <v>1097</v>
      </c>
      <c r="D614" s="4">
        <v>1986</v>
      </c>
      <c r="E614" s="5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>
        <v>33</v>
      </c>
      <c r="V614" s="60"/>
      <c r="W614" s="60"/>
      <c r="X614" s="60">
        <f t="shared" si="20"/>
        <v>33</v>
      </c>
    </row>
    <row r="615" spans="1:24" x14ac:dyDescent="0.25">
      <c r="A615" s="16">
        <v>15</v>
      </c>
      <c r="B615" s="3" t="s">
        <v>1202</v>
      </c>
      <c r="C615" s="3"/>
      <c r="D615" s="4">
        <v>1984</v>
      </c>
      <c r="E615" s="5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>
        <v>33</v>
      </c>
      <c r="W615" s="60"/>
      <c r="X615" s="60">
        <f t="shared" si="20"/>
        <v>33</v>
      </c>
    </row>
    <row r="616" spans="1:24" x14ac:dyDescent="0.25">
      <c r="A616" s="16">
        <v>16</v>
      </c>
      <c r="B616" s="3" t="s">
        <v>982</v>
      </c>
      <c r="C616" s="3" t="s">
        <v>919</v>
      </c>
      <c r="D616" s="4">
        <v>1996</v>
      </c>
      <c r="E616" s="5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>
        <v>33</v>
      </c>
      <c r="T616" s="60"/>
      <c r="U616" s="60"/>
      <c r="V616" s="60"/>
      <c r="W616" s="60"/>
      <c r="X616" s="60">
        <f t="shared" si="20"/>
        <v>33</v>
      </c>
    </row>
    <row r="617" spans="1:24" x14ac:dyDescent="0.25">
      <c r="A617" s="16">
        <v>17</v>
      </c>
      <c r="B617" s="45" t="s">
        <v>862</v>
      </c>
      <c r="C617" s="45" t="s">
        <v>863</v>
      </c>
      <c r="D617" s="4">
        <v>1996</v>
      </c>
      <c r="E617" s="5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>
        <v>33</v>
      </c>
      <c r="S617" s="60"/>
      <c r="T617" s="60"/>
      <c r="U617" s="60"/>
      <c r="V617" s="60"/>
      <c r="W617" s="60"/>
      <c r="X617" s="60">
        <f t="shared" si="20"/>
        <v>33</v>
      </c>
    </row>
    <row r="618" spans="1:24" x14ac:dyDescent="0.25">
      <c r="A618" s="16">
        <v>18</v>
      </c>
      <c r="B618" s="3" t="s">
        <v>620</v>
      </c>
      <c r="C618" s="3" t="s">
        <v>622</v>
      </c>
      <c r="D618" s="4">
        <v>1994</v>
      </c>
      <c r="E618" s="5"/>
      <c r="F618" s="60"/>
      <c r="G618" s="60"/>
      <c r="H618" s="60"/>
      <c r="I618" s="60"/>
      <c r="J618" s="60">
        <v>31</v>
      </c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>
        <f t="shared" si="20"/>
        <v>31</v>
      </c>
    </row>
    <row r="619" spans="1:24" x14ac:dyDescent="0.25">
      <c r="A619" s="16">
        <v>19</v>
      </c>
      <c r="B619" s="3" t="s">
        <v>1239</v>
      </c>
      <c r="C619" s="3"/>
      <c r="D619" s="4">
        <v>1986</v>
      </c>
      <c r="E619" s="5"/>
      <c r="F619" s="60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>
        <v>31</v>
      </c>
      <c r="W619" s="60"/>
      <c r="X619" s="60">
        <f t="shared" si="20"/>
        <v>31</v>
      </c>
    </row>
    <row r="620" spans="1:24" x14ac:dyDescent="0.25">
      <c r="A620" s="16">
        <v>20</v>
      </c>
      <c r="B620" s="45" t="s">
        <v>1098</v>
      </c>
      <c r="C620" s="45" t="s">
        <v>1041</v>
      </c>
      <c r="D620" s="4">
        <v>1986</v>
      </c>
      <c r="E620" s="5"/>
      <c r="F620" s="60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>
        <v>31</v>
      </c>
      <c r="V620" s="60"/>
      <c r="W620" s="60"/>
      <c r="X620" s="60">
        <f t="shared" si="20"/>
        <v>31</v>
      </c>
    </row>
    <row r="621" spans="1:24" x14ac:dyDescent="0.25">
      <c r="A621" s="16">
        <v>21</v>
      </c>
      <c r="B621" s="3" t="s">
        <v>811</v>
      </c>
      <c r="C621" s="3" t="s">
        <v>812</v>
      </c>
      <c r="D621" s="4">
        <v>1994</v>
      </c>
      <c r="E621" s="5"/>
      <c r="F621" s="60"/>
      <c r="G621" s="60"/>
      <c r="H621" s="60"/>
      <c r="I621" s="60"/>
      <c r="J621" s="60"/>
      <c r="K621" s="60"/>
      <c r="L621" s="60"/>
      <c r="M621" s="60"/>
      <c r="N621" s="60"/>
      <c r="O621" s="60">
        <v>29</v>
      </c>
      <c r="P621" s="60"/>
      <c r="Q621" s="60"/>
      <c r="R621" s="60"/>
      <c r="S621" s="60"/>
      <c r="T621" s="60"/>
      <c r="U621" s="60"/>
      <c r="V621" s="60"/>
      <c r="W621" s="60"/>
      <c r="X621" s="60">
        <f t="shared" si="20"/>
        <v>29</v>
      </c>
    </row>
    <row r="622" spans="1:24" x14ac:dyDescent="0.25">
      <c r="A622" s="16">
        <v>22</v>
      </c>
      <c r="B622" s="1" t="s">
        <v>405</v>
      </c>
      <c r="C622" s="1" t="s">
        <v>406</v>
      </c>
      <c r="D622" s="16">
        <v>1986</v>
      </c>
      <c r="E622" s="5"/>
      <c r="F622" s="60">
        <f>VLOOKUP(B622,[19]Лист1!$B$35:$L$37,11,FALSE)</f>
        <v>29</v>
      </c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>
        <f t="shared" si="20"/>
        <v>29</v>
      </c>
    </row>
    <row r="623" spans="1:24" x14ac:dyDescent="0.25">
      <c r="A623" s="16">
        <v>23</v>
      </c>
      <c r="B623" s="3" t="s">
        <v>832</v>
      </c>
      <c r="C623" s="3" t="s">
        <v>20</v>
      </c>
      <c r="D623" s="4">
        <v>1979</v>
      </c>
      <c r="E623" s="5"/>
      <c r="F623" s="60"/>
      <c r="G623" s="60"/>
      <c r="H623" s="60"/>
      <c r="I623" s="60"/>
      <c r="J623" s="60"/>
      <c r="K623" s="60"/>
      <c r="L623" s="60"/>
      <c r="M623" s="60"/>
      <c r="N623" s="60"/>
      <c r="O623" s="60"/>
      <c r="P623" s="60"/>
      <c r="Q623" s="60">
        <v>29</v>
      </c>
      <c r="R623" s="60"/>
      <c r="S623" s="60"/>
      <c r="T623" s="60"/>
      <c r="U623" s="60"/>
      <c r="V623" s="60"/>
      <c r="W623" s="60"/>
      <c r="X623" s="60">
        <f t="shared" si="20"/>
        <v>29</v>
      </c>
    </row>
    <row r="624" spans="1:24" x14ac:dyDescent="0.25">
      <c r="A624" s="16">
        <v>24</v>
      </c>
      <c r="B624" s="45" t="s">
        <v>1099</v>
      </c>
      <c r="C624" s="45" t="s">
        <v>416</v>
      </c>
      <c r="D624" s="4">
        <v>1989</v>
      </c>
      <c r="E624" s="5"/>
      <c r="F624" s="60"/>
      <c r="G624" s="60"/>
      <c r="H624" s="60"/>
      <c r="I624" s="60"/>
      <c r="J624" s="60"/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>
        <v>29</v>
      </c>
      <c r="V624" s="60"/>
      <c r="W624" s="60"/>
      <c r="X624" s="60">
        <f t="shared" si="20"/>
        <v>29</v>
      </c>
    </row>
    <row r="625" spans="1:24" x14ac:dyDescent="0.25">
      <c r="A625" s="16">
        <v>25</v>
      </c>
      <c r="B625" s="3" t="s">
        <v>122</v>
      </c>
      <c r="C625" s="3" t="s">
        <v>303</v>
      </c>
      <c r="D625" s="4">
        <v>1996</v>
      </c>
      <c r="E625" s="5">
        <f>VLOOKUP(B625,[1]Лист1!$B$248:$C$256,2,FALSE)</f>
        <v>29</v>
      </c>
      <c r="F625" s="60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>
        <f t="shared" si="20"/>
        <v>29</v>
      </c>
    </row>
    <row r="626" spans="1:24" x14ac:dyDescent="0.25">
      <c r="A626" s="16">
        <v>26</v>
      </c>
      <c r="B626" s="3" t="s">
        <v>337</v>
      </c>
      <c r="C626" s="3" t="s">
        <v>338</v>
      </c>
      <c r="D626" s="4">
        <v>1990</v>
      </c>
      <c r="E626" s="5">
        <f>VLOOKUP(B626,[1]Лист1!$B$248:$C$256,2,FALSE)</f>
        <v>24</v>
      </c>
      <c r="F626" s="60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>
        <f t="shared" si="20"/>
        <v>24</v>
      </c>
    </row>
    <row r="627" spans="1:24" x14ac:dyDescent="0.25">
      <c r="A627" s="16">
        <v>27</v>
      </c>
      <c r="B627" s="3" t="s">
        <v>339</v>
      </c>
      <c r="C627" s="3" t="s">
        <v>20</v>
      </c>
      <c r="D627" s="4">
        <v>1984</v>
      </c>
      <c r="E627" s="5">
        <f>VLOOKUP(B627,[1]Лист1!$B$248:$C$256,2,FALSE)</f>
        <v>23</v>
      </c>
      <c r="F627" s="60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>
        <f t="shared" si="20"/>
        <v>23</v>
      </c>
    </row>
    <row r="628" spans="1:24" x14ac:dyDescent="0.25">
      <c r="A628" s="86" t="s">
        <v>69</v>
      </c>
      <c r="B628" s="86"/>
      <c r="C628" s="86"/>
      <c r="D628" s="86"/>
      <c r="E628" s="86"/>
      <c r="F628" s="86"/>
      <c r="G628" s="86"/>
      <c r="H628" s="86"/>
      <c r="I628" s="86"/>
      <c r="J628" s="86"/>
      <c r="K628" s="86"/>
      <c r="L628" s="86"/>
      <c r="M628" s="86"/>
      <c r="N628" s="86"/>
      <c r="O628" s="86"/>
      <c r="P628" s="86"/>
      <c r="Q628" s="86"/>
      <c r="R628" s="86"/>
      <c r="S628" s="86"/>
      <c r="T628" s="86"/>
      <c r="U628" s="86"/>
      <c r="V628" s="86"/>
      <c r="W628" s="86"/>
      <c r="X628" s="86"/>
    </row>
    <row r="629" spans="1:24" x14ac:dyDescent="0.25">
      <c r="A629" s="16">
        <v>1</v>
      </c>
      <c r="B629" s="3" t="s">
        <v>357</v>
      </c>
      <c r="C629" s="3" t="s">
        <v>347</v>
      </c>
      <c r="D629" s="4">
        <v>1967</v>
      </c>
      <c r="E629" s="5">
        <f>VLOOKUP(B629,[1]Лист1!$B$278:$C$283,2,FALSE)</f>
        <v>26</v>
      </c>
      <c r="F629" s="60">
        <f>VLOOKUP(B629,[19]Лист1!$B$60:$L$64,11,FALSE)</f>
        <v>29</v>
      </c>
      <c r="G629" s="60">
        <v>31</v>
      </c>
      <c r="H629" s="60">
        <v>31</v>
      </c>
      <c r="I629" s="60"/>
      <c r="J629" s="60">
        <v>31</v>
      </c>
      <c r="K629" s="60"/>
      <c r="L629" s="60"/>
      <c r="M629" s="60">
        <v>33</v>
      </c>
      <c r="N629" s="60">
        <v>31</v>
      </c>
      <c r="O629" s="60">
        <v>27</v>
      </c>
      <c r="P629" s="60">
        <v>33</v>
      </c>
      <c r="Q629" s="60"/>
      <c r="R629" s="60">
        <v>31</v>
      </c>
      <c r="S629" s="60">
        <v>33</v>
      </c>
      <c r="T629" s="60">
        <v>33</v>
      </c>
      <c r="U629" s="60"/>
      <c r="V629" s="60">
        <v>33</v>
      </c>
      <c r="W629" s="60">
        <v>29</v>
      </c>
      <c r="X629" s="60">
        <f t="shared" ref="X629:X639" si="21">SUM(E629:W629)</f>
        <v>431</v>
      </c>
    </row>
    <row r="630" spans="1:24" x14ac:dyDescent="0.25">
      <c r="A630" s="16">
        <v>2</v>
      </c>
      <c r="B630" s="3" t="s">
        <v>358</v>
      </c>
      <c r="C630" s="3" t="s">
        <v>359</v>
      </c>
      <c r="D630" s="4">
        <v>1976</v>
      </c>
      <c r="E630" s="5">
        <f>VLOOKUP(B630,[1]Лист1!$B$278:$C$283,2,FALSE)</f>
        <v>25</v>
      </c>
      <c r="F630" s="60">
        <f>VLOOKUP(B630,[19]Лист1!$B$60:$L$64,11,FALSE)</f>
        <v>27</v>
      </c>
      <c r="G630" s="60">
        <v>29</v>
      </c>
      <c r="H630" s="60"/>
      <c r="I630" s="60"/>
      <c r="J630" s="60">
        <v>27</v>
      </c>
      <c r="K630" s="60"/>
      <c r="L630" s="60">
        <v>33</v>
      </c>
      <c r="M630" s="60">
        <v>31</v>
      </c>
      <c r="N630" s="60">
        <v>29</v>
      </c>
      <c r="O630" s="60">
        <v>29</v>
      </c>
      <c r="P630" s="60">
        <v>31</v>
      </c>
      <c r="Q630" s="60">
        <v>31</v>
      </c>
      <c r="R630" s="60">
        <v>29</v>
      </c>
      <c r="S630" s="60"/>
      <c r="T630" s="60">
        <v>31</v>
      </c>
      <c r="U630" s="60"/>
      <c r="V630" s="60">
        <v>31</v>
      </c>
      <c r="W630" s="60">
        <v>27</v>
      </c>
      <c r="X630" s="60">
        <f t="shared" si="21"/>
        <v>410</v>
      </c>
    </row>
    <row r="631" spans="1:24" x14ac:dyDescent="0.25">
      <c r="A631" s="16">
        <v>3</v>
      </c>
      <c r="B631" s="3" t="s">
        <v>170</v>
      </c>
      <c r="C631" s="3" t="s">
        <v>138</v>
      </c>
      <c r="D631" s="4">
        <v>1971</v>
      </c>
      <c r="E631" s="5">
        <f>VLOOKUP(B631,[1]Лист1!$B$278:$C$283,2,FALSE)</f>
        <v>29</v>
      </c>
      <c r="F631" s="60">
        <f>VLOOKUP(B631,[19]Лист1!$B$60:$L$64,11,FALSE)</f>
        <v>26</v>
      </c>
      <c r="G631" s="60">
        <v>33</v>
      </c>
      <c r="H631" s="60">
        <v>29</v>
      </c>
      <c r="I631" s="60"/>
      <c r="J631" s="60"/>
      <c r="K631" s="60"/>
      <c r="L631" s="60"/>
      <c r="M631" s="60"/>
      <c r="N631" s="60"/>
      <c r="O631" s="60"/>
      <c r="P631" s="60"/>
      <c r="Q631" s="60"/>
      <c r="R631" s="60"/>
      <c r="S631" s="60"/>
      <c r="T631" s="60">
        <v>29</v>
      </c>
      <c r="U631" s="60"/>
      <c r="V631" s="60"/>
      <c r="W631" s="60"/>
      <c r="X631" s="60">
        <f t="shared" si="21"/>
        <v>146</v>
      </c>
    </row>
    <row r="632" spans="1:24" x14ac:dyDescent="0.25">
      <c r="A632" s="16">
        <v>4</v>
      </c>
      <c r="B632" s="3" t="s">
        <v>180</v>
      </c>
      <c r="C632" s="3" t="s">
        <v>169</v>
      </c>
      <c r="D632" s="4">
        <v>1973</v>
      </c>
      <c r="E632" s="5">
        <f>VLOOKUP(B632,[1]Лист1!$B$278:$C$283,2,FALSE)</f>
        <v>31</v>
      </c>
      <c r="F632" s="60">
        <f>VLOOKUP(B632,[19]Лист1!$B$60:$L$64,11,FALSE)</f>
        <v>31</v>
      </c>
      <c r="G632" s="60"/>
      <c r="H632" s="60">
        <v>33</v>
      </c>
      <c r="I632" s="60"/>
      <c r="J632" s="60"/>
      <c r="K632" s="60"/>
      <c r="L632" s="60"/>
      <c r="M632" s="60"/>
      <c r="N632" s="60">
        <v>33</v>
      </c>
      <c r="O632" s="60"/>
      <c r="P632" s="60"/>
      <c r="Q632" s="60"/>
      <c r="R632" s="60"/>
      <c r="S632" s="60"/>
      <c r="T632" s="60"/>
      <c r="U632" s="60"/>
      <c r="V632" s="60"/>
      <c r="W632" s="60"/>
      <c r="X632" s="60">
        <f t="shared" si="21"/>
        <v>128</v>
      </c>
    </row>
    <row r="633" spans="1:24" x14ac:dyDescent="0.25">
      <c r="A633" s="16">
        <v>5</v>
      </c>
      <c r="B633" s="3" t="s">
        <v>356</v>
      </c>
      <c r="C633" s="3" t="s">
        <v>239</v>
      </c>
      <c r="D633" s="4">
        <v>1973</v>
      </c>
      <c r="E633" s="5">
        <f>VLOOKUP(B633,[1]Лист1!$B$278:$C$283,2,FALSE)</f>
        <v>33</v>
      </c>
      <c r="F633" s="60">
        <f>VLOOKUP(B633,[19]Лист1!$B$60:$L$64,11,FALSE)</f>
        <v>33</v>
      </c>
      <c r="G633" s="60"/>
      <c r="H633" s="60"/>
      <c r="I633" s="60"/>
      <c r="J633" s="60"/>
      <c r="K633" s="60"/>
      <c r="L633" s="60"/>
      <c r="M633" s="60"/>
      <c r="N633" s="60"/>
      <c r="O633" s="60">
        <v>33</v>
      </c>
      <c r="P633" s="60"/>
      <c r="Q633" s="60"/>
      <c r="R633" s="60"/>
      <c r="S633" s="60"/>
      <c r="T633" s="60"/>
      <c r="U633" s="60"/>
      <c r="V633" s="60"/>
      <c r="W633" s="60"/>
      <c r="X633" s="60">
        <f t="shared" si="21"/>
        <v>99</v>
      </c>
    </row>
    <row r="634" spans="1:24" x14ac:dyDescent="0.25">
      <c r="A634" s="16">
        <v>6</v>
      </c>
      <c r="B634" s="3" t="s">
        <v>625</v>
      </c>
      <c r="C634" s="3" t="s">
        <v>626</v>
      </c>
      <c r="D634" s="4">
        <v>1971</v>
      </c>
      <c r="E634" s="5"/>
      <c r="F634" s="60"/>
      <c r="G634" s="60"/>
      <c r="H634" s="60"/>
      <c r="I634" s="60"/>
      <c r="J634" s="60">
        <v>33</v>
      </c>
      <c r="K634" s="60"/>
      <c r="L634" s="60"/>
      <c r="M634" s="60"/>
      <c r="N634" s="60"/>
      <c r="O634" s="60"/>
      <c r="P634" s="60"/>
      <c r="Q634" s="60"/>
      <c r="R634" s="60">
        <v>33</v>
      </c>
      <c r="S634" s="60"/>
      <c r="T634" s="60"/>
      <c r="U634" s="60"/>
      <c r="V634" s="60"/>
      <c r="W634" s="60"/>
      <c r="X634" s="60">
        <f t="shared" si="21"/>
        <v>66</v>
      </c>
    </row>
    <row r="635" spans="1:24" x14ac:dyDescent="0.25">
      <c r="A635" s="16">
        <v>7</v>
      </c>
      <c r="B635" s="3" t="s">
        <v>815</v>
      </c>
      <c r="C635" s="3" t="s">
        <v>816</v>
      </c>
      <c r="D635" s="4">
        <v>1973</v>
      </c>
      <c r="E635" s="5"/>
      <c r="F635" s="60"/>
      <c r="G635" s="60"/>
      <c r="H635" s="60"/>
      <c r="I635" s="60"/>
      <c r="J635" s="60"/>
      <c r="K635" s="60"/>
      <c r="L635" s="60"/>
      <c r="M635" s="60"/>
      <c r="N635" s="60"/>
      <c r="O635" s="60">
        <v>31</v>
      </c>
      <c r="P635" s="60"/>
      <c r="Q635" s="60">
        <v>33</v>
      </c>
      <c r="R635" s="60"/>
      <c r="S635" s="60"/>
      <c r="T635" s="60"/>
      <c r="U635" s="60"/>
      <c r="V635" s="60"/>
      <c r="W635" s="60"/>
      <c r="X635" s="60">
        <f t="shared" si="21"/>
        <v>64</v>
      </c>
    </row>
    <row r="636" spans="1:24" x14ac:dyDescent="0.25">
      <c r="A636" s="16">
        <v>8</v>
      </c>
      <c r="B636" s="3" t="s">
        <v>1203</v>
      </c>
      <c r="C636" s="3" t="s">
        <v>416</v>
      </c>
      <c r="D636" s="4">
        <v>1974</v>
      </c>
      <c r="E636" s="5"/>
      <c r="F636" s="60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>
        <v>33</v>
      </c>
      <c r="X636" s="60">
        <f t="shared" si="21"/>
        <v>33</v>
      </c>
    </row>
    <row r="637" spans="1:24" x14ac:dyDescent="0.25">
      <c r="A637" s="16">
        <v>9</v>
      </c>
      <c r="B637" s="3" t="s">
        <v>1204</v>
      </c>
      <c r="C637" s="3" t="s">
        <v>1205</v>
      </c>
      <c r="D637" s="4">
        <v>1972</v>
      </c>
      <c r="E637" s="5"/>
      <c r="F637" s="60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>
        <v>31</v>
      </c>
      <c r="X637" s="60">
        <f t="shared" si="21"/>
        <v>31</v>
      </c>
    </row>
    <row r="638" spans="1:24" x14ac:dyDescent="0.25">
      <c r="A638" s="16">
        <v>10</v>
      </c>
      <c r="B638" s="3" t="s">
        <v>775</v>
      </c>
      <c r="C638" s="3" t="s">
        <v>627</v>
      </c>
      <c r="D638" s="4">
        <v>1967</v>
      </c>
      <c r="E638" s="5"/>
      <c r="F638" s="60"/>
      <c r="G638" s="60"/>
      <c r="H638" s="60"/>
      <c r="I638" s="60"/>
      <c r="J638" s="60">
        <v>29</v>
      </c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>
        <f t="shared" si="21"/>
        <v>29</v>
      </c>
    </row>
    <row r="639" spans="1:24" x14ac:dyDescent="0.25">
      <c r="A639" s="16">
        <v>11</v>
      </c>
      <c r="B639" s="3" t="s">
        <v>182</v>
      </c>
      <c r="C639" s="3" t="s">
        <v>179</v>
      </c>
      <c r="D639" s="4">
        <v>1971</v>
      </c>
      <c r="E639" s="5">
        <f>VLOOKUP(B639,[1]Лист1!$B$278:$C$283,2,FALSE)</f>
        <v>27</v>
      </c>
      <c r="F639" s="60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>
        <f t="shared" si="21"/>
        <v>27</v>
      </c>
    </row>
    <row r="640" spans="1:24" x14ac:dyDescent="0.25">
      <c r="A640" s="98" t="s">
        <v>74</v>
      </c>
      <c r="B640" s="98"/>
      <c r="C640" s="98"/>
      <c r="D640" s="98"/>
      <c r="E640" s="98"/>
      <c r="F640" s="98"/>
      <c r="G640" s="98"/>
      <c r="H640" s="98"/>
      <c r="I640" s="98"/>
      <c r="J640" s="98"/>
      <c r="K640" s="98"/>
      <c r="L640" s="98"/>
      <c r="M640" s="98"/>
      <c r="N640" s="98"/>
      <c r="O640" s="98"/>
      <c r="P640" s="98"/>
      <c r="Q640" s="98"/>
      <c r="R640" s="98"/>
      <c r="S640" s="98"/>
      <c r="T640" s="98"/>
      <c r="U640" s="98"/>
      <c r="V640" s="98"/>
      <c r="W640" s="98"/>
      <c r="X640" s="98"/>
    </row>
    <row r="641" spans="1:24" x14ac:dyDescent="0.25">
      <c r="A641" s="16">
        <v>1</v>
      </c>
      <c r="B641" s="3" t="s">
        <v>83</v>
      </c>
      <c r="C641" s="3" t="s">
        <v>367</v>
      </c>
      <c r="D641" s="4">
        <v>1948</v>
      </c>
      <c r="E641" s="61">
        <v>33</v>
      </c>
      <c r="F641" s="60"/>
      <c r="G641" s="60">
        <v>33</v>
      </c>
      <c r="H641" s="60"/>
      <c r="I641" s="60">
        <v>33</v>
      </c>
      <c r="J641" s="60">
        <v>33</v>
      </c>
      <c r="K641" s="60">
        <v>33</v>
      </c>
      <c r="L641" s="60">
        <v>33</v>
      </c>
      <c r="M641" s="60">
        <v>33</v>
      </c>
      <c r="N641" s="60"/>
      <c r="O641" s="60"/>
      <c r="P641" s="60"/>
      <c r="Q641" s="60">
        <v>33</v>
      </c>
      <c r="R641" s="60">
        <v>33</v>
      </c>
      <c r="S641" s="60">
        <v>33</v>
      </c>
      <c r="T641" s="60">
        <v>33</v>
      </c>
      <c r="U641" s="60">
        <v>33</v>
      </c>
      <c r="V641" s="60">
        <v>33</v>
      </c>
      <c r="W641" s="60">
        <v>33</v>
      </c>
      <c r="X641" s="60">
        <f>SUM(E641:W641)-E641</f>
        <v>429</v>
      </c>
    </row>
    <row r="642" spans="1:24" x14ac:dyDescent="0.25">
      <c r="A642" s="16">
        <v>2</v>
      </c>
      <c r="B642" s="3" t="s">
        <v>33</v>
      </c>
      <c r="C642" s="3" t="s">
        <v>63</v>
      </c>
      <c r="D642" s="4">
        <v>1947</v>
      </c>
      <c r="E642" s="61">
        <v>31</v>
      </c>
      <c r="F642" s="60">
        <v>33</v>
      </c>
      <c r="G642" s="62">
        <v>31</v>
      </c>
      <c r="H642" s="60">
        <v>33</v>
      </c>
      <c r="I642" s="62">
        <v>31</v>
      </c>
      <c r="J642" s="62">
        <v>31</v>
      </c>
      <c r="K642" s="60">
        <v>31</v>
      </c>
      <c r="L642" s="60">
        <v>31</v>
      </c>
      <c r="M642" s="62">
        <v>29</v>
      </c>
      <c r="N642" s="60">
        <v>31</v>
      </c>
      <c r="O642" s="60">
        <v>31</v>
      </c>
      <c r="P642" s="60"/>
      <c r="Q642" s="60">
        <v>31</v>
      </c>
      <c r="R642" s="60">
        <v>31</v>
      </c>
      <c r="S642" s="60">
        <v>31</v>
      </c>
      <c r="T642" s="60">
        <v>31</v>
      </c>
      <c r="U642" s="60">
        <v>31</v>
      </c>
      <c r="V642" s="60">
        <v>31</v>
      </c>
      <c r="W642" s="60">
        <v>31</v>
      </c>
      <c r="X642" s="60">
        <f>SUM(W642+V642+U642+T642+S642+R642+Q642+O642+N642+L642+K642+H642+F642)</f>
        <v>407</v>
      </c>
    </row>
    <row r="643" spans="1:24" ht="16.5" customHeight="1" x14ac:dyDescent="0.25">
      <c r="A643" s="16">
        <v>3</v>
      </c>
      <c r="B643" s="3" t="s">
        <v>112</v>
      </c>
      <c r="C643" s="3" t="s">
        <v>163</v>
      </c>
      <c r="D643" s="4">
        <v>1965</v>
      </c>
      <c r="E643" s="61">
        <v>29</v>
      </c>
      <c r="F643" s="60">
        <v>31</v>
      </c>
      <c r="G643" s="62">
        <v>29</v>
      </c>
      <c r="H643" s="60">
        <v>31</v>
      </c>
      <c r="I643" s="60">
        <v>29</v>
      </c>
      <c r="J643" s="60">
        <v>29</v>
      </c>
      <c r="K643" s="60">
        <v>29</v>
      </c>
      <c r="L643" s="60">
        <v>29</v>
      </c>
      <c r="M643" s="60">
        <v>31</v>
      </c>
      <c r="N643" s="60">
        <v>33</v>
      </c>
      <c r="O643" s="60">
        <v>33</v>
      </c>
      <c r="P643" s="60"/>
      <c r="Q643" s="60">
        <v>29</v>
      </c>
      <c r="R643" s="60">
        <v>29</v>
      </c>
      <c r="S643" s="60"/>
      <c r="T643" s="60">
        <v>29</v>
      </c>
      <c r="U643" s="60"/>
      <c r="V643" s="60">
        <v>29</v>
      </c>
      <c r="W643" s="60"/>
      <c r="X643" s="60">
        <f>SUM(E643:W643)-E643-G643</f>
        <v>391</v>
      </c>
    </row>
    <row r="644" spans="1:24" ht="16.5" customHeight="1" x14ac:dyDescent="0.25">
      <c r="A644" s="16">
        <v>4</v>
      </c>
      <c r="B644" s="45" t="s">
        <v>1100</v>
      </c>
      <c r="C644" s="45" t="s">
        <v>1101</v>
      </c>
      <c r="D644" s="4">
        <v>1964</v>
      </c>
      <c r="E644" s="5"/>
      <c r="F644" s="60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>
        <v>29</v>
      </c>
      <c r="V644" s="60"/>
      <c r="W644" s="60"/>
      <c r="X644" s="60">
        <f>SUM(E644:W644)</f>
        <v>29</v>
      </c>
    </row>
    <row r="645" spans="1:24" ht="16.5" customHeight="1" x14ac:dyDescent="0.25">
      <c r="A645" s="16">
        <v>5</v>
      </c>
      <c r="B645" s="45" t="s">
        <v>1102</v>
      </c>
      <c r="C645" s="45" t="s">
        <v>416</v>
      </c>
      <c r="D645" s="4">
        <v>1964</v>
      </c>
      <c r="E645" s="5"/>
      <c r="F645" s="60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>
        <v>27</v>
      </c>
      <c r="V645" s="60"/>
      <c r="W645" s="60"/>
      <c r="X645" s="60">
        <f>SUM(E645:W645)</f>
        <v>27</v>
      </c>
    </row>
    <row r="646" spans="1:24" x14ac:dyDescent="0.25">
      <c r="A646" s="99" t="s">
        <v>64</v>
      </c>
      <c r="B646" s="100"/>
      <c r="C646" s="100"/>
      <c r="D646" s="100"/>
      <c r="E646" s="100"/>
      <c r="F646" s="100"/>
      <c r="G646" s="100"/>
      <c r="H646" s="100"/>
      <c r="I646" s="100"/>
      <c r="J646" s="100"/>
      <c r="K646" s="100"/>
      <c r="L646" s="100"/>
      <c r="M646" s="100"/>
      <c r="N646" s="100"/>
      <c r="O646" s="100"/>
      <c r="P646" s="100"/>
      <c r="Q646" s="100"/>
      <c r="R646" s="100"/>
      <c r="S646" s="100"/>
      <c r="T646" s="100"/>
      <c r="U646" s="100"/>
      <c r="V646" s="100"/>
      <c r="W646" s="100"/>
      <c r="X646" s="100"/>
    </row>
    <row r="647" spans="1:24" x14ac:dyDescent="0.25">
      <c r="A647" s="16">
        <v>1</v>
      </c>
      <c r="B647" s="3" t="s">
        <v>14</v>
      </c>
      <c r="C647" s="3" t="s">
        <v>317</v>
      </c>
      <c r="D647" s="4">
        <v>1995</v>
      </c>
      <c r="E647" s="5">
        <f>VLOOKUP(B647,[1]Лист1!$B$223:$C$245,2,FALSE)</f>
        <v>33</v>
      </c>
      <c r="F647" s="60">
        <f>VLOOKUP(B647,[19]Лист1!$B$21:$R$31,17,FALSE)</f>
        <v>33</v>
      </c>
      <c r="G647" s="60">
        <f>VLOOKUP(B647,[3]ИТОГ!$B$213:$C$219,2,FALSE)</f>
        <v>33</v>
      </c>
      <c r="H647" s="60">
        <f>VLOOKUP(B647,'[22]Протокол старта'!$B$89:$J$103,9,FALSE)</f>
        <v>33</v>
      </c>
      <c r="I647" s="60">
        <f>VLOOKUP(B647,[23]Лист1!$B$14:$M$29,12,FALSE)</f>
        <v>33</v>
      </c>
      <c r="J647" s="60">
        <f>VLOOKUP(B647,[20]М0кр!$C$17:$J$49,8,FALSE)</f>
        <v>33</v>
      </c>
      <c r="K647" s="60"/>
      <c r="L647" s="60">
        <f>VLOOKUP(B647,[18]Финал!$B$44:$I$57,8,FALSE)</f>
        <v>33</v>
      </c>
      <c r="M647" s="60">
        <f>VLOOKUP(B647,[21]Лист1!$B$14:$M$29,12,FALSE)</f>
        <v>33</v>
      </c>
      <c r="N647" s="60">
        <f>VLOOKUP(B647,[24]Лист1!$B$14:$I$30,8,FALSE)</f>
        <v>33</v>
      </c>
      <c r="O647" s="60"/>
      <c r="P647" s="60"/>
      <c r="Q647" s="60">
        <v>29</v>
      </c>
      <c r="R647" s="60">
        <f>VLOOKUP(B647,[25]Лист1!$B$21:$J$30,9,FALSE)</f>
        <v>33</v>
      </c>
      <c r="S647" s="60"/>
      <c r="T647" s="60"/>
      <c r="U647" s="60"/>
      <c r="V647" s="60">
        <v>33</v>
      </c>
      <c r="W647" s="60">
        <v>33</v>
      </c>
      <c r="X647" s="60">
        <f t="shared" ref="X647:X678" si="22">SUM(E647:W647)</f>
        <v>425</v>
      </c>
    </row>
    <row r="648" spans="1:24" x14ac:dyDescent="0.25">
      <c r="A648" s="16">
        <v>2</v>
      </c>
      <c r="B648" s="3" t="s">
        <v>165</v>
      </c>
      <c r="C648" s="3" t="s">
        <v>163</v>
      </c>
      <c r="D648" s="4">
        <v>1982</v>
      </c>
      <c r="E648" s="5">
        <f>VLOOKUP(B648,[1]Лист1!$B$223:$C$245,2,FALSE)</f>
        <v>21</v>
      </c>
      <c r="F648" s="60">
        <f>VLOOKUP(B648,[19]Лист1!$B$21:$R$31,17,FALSE)</f>
        <v>24</v>
      </c>
      <c r="G648" s="60"/>
      <c r="H648" s="60"/>
      <c r="I648" s="60">
        <f>VLOOKUP(B648,[23]Лист1!$B$14:$M$29,12,FALSE)</f>
        <v>22</v>
      </c>
      <c r="J648" s="60">
        <f>VLOOKUP(B648,[20]М0кр!$C$17:$J$49,8,FALSE)</f>
        <v>25</v>
      </c>
      <c r="K648" s="60"/>
      <c r="L648" s="60">
        <f>VLOOKUP(B648,[18]Финал!$B$44:$I$57,8,FALSE)</f>
        <v>23</v>
      </c>
      <c r="M648" s="60">
        <f>VLOOKUP(B648,[21]Лист1!$B$14:$M$29,12,FALSE)</f>
        <v>27</v>
      </c>
      <c r="N648" s="60">
        <f>VLOOKUP(B648,[24]Лист1!$B$14:$I$30,8,FALSE)</f>
        <v>25</v>
      </c>
      <c r="O648" s="60"/>
      <c r="P648" s="60"/>
      <c r="Q648" s="60"/>
      <c r="R648" s="60">
        <f>VLOOKUP(B648,[25]Лист1!$B$21:$J$30,9,FALSE)</f>
        <v>26</v>
      </c>
      <c r="S648" s="60"/>
      <c r="T648" s="60"/>
      <c r="U648" s="60"/>
      <c r="V648" s="60"/>
      <c r="W648" s="60">
        <v>24</v>
      </c>
      <c r="X648" s="60">
        <f t="shared" si="22"/>
        <v>217</v>
      </c>
    </row>
    <row r="649" spans="1:24" x14ac:dyDescent="0.25">
      <c r="A649" s="16">
        <v>3</v>
      </c>
      <c r="B649" s="17" t="s">
        <v>502</v>
      </c>
      <c r="C649" s="17" t="s">
        <v>503</v>
      </c>
      <c r="D649" s="21">
        <v>1989</v>
      </c>
      <c r="E649" s="60"/>
      <c r="F649" s="60"/>
      <c r="G649" s="60"/>
      <c r="H649" s="60">
        <f>VLOOKUP(B649,'[22]Протокол старта'!$B$89:$J$103,9,FALSE)</f>
        <v>19</v>
      </c>
      <c r="I649" s="60">
        <f>VLOOKUP(B649,[23]Лист1!$B$14:$M$29,12,FALSE)</f>
        <v>21</v>
      </c>
      <c r="J649" s="60">
        <f>VLOOKUP(B649,[20]М0кр!$C$17:$J$49,8,FALSE)</f>
        <v>15</v>
      </c>
      <c r="K649" s="60"/>
      <c r="L649" s="60">
        <f>VLOOKUP(B649,[18]Финал!$B$44:$I$57,8,FALSE)</f>
        <v>21</v>
      </c>
      <c r="M649" s="60">
        <f>VLOOKUP(B649,[21]Лист1!$B$14:$M$29,12,FALSE)</f>
        <v>21</v>
      </c>
      <c r="N649" s="60"/>
      <c r="O649" s="60"/>
      <c r="P649" s="60"/>
      <c r="Q649" s="60"/>
      <c r="R649" s="60">
        <f>VLOOKUP(B649,[25]Лист1!$B$21:$J$30,9,FALSE)</f>
        <v>23</v>
      </c>
      <c r="S649" s="60">
        <v>31</v>
      </c>
      <c r="T649" s="60"/>
      <c r="U649" s="60">
        <f>VLOOKUP(B649,[26]Лист1!$B$57:$O$71,14,FALSE)</f>
        <v>23</v>
      </c>
      <c r="V649" s="60">
        <v>15</v>
      </c>
      <c r="W649" s="60">
        <v>21</v>
      </c>
      <c r="X649" s="60">
        <f t="shared" si="22"/>
        <v>210</v>
      </c>
    </row>
    <row r="650" spans="1:24" x14ac:dyDescent="0.25">
      <c r="A650" s="16">
        <v>4</v>
      </c>
      <c r="B650" s="1" t="s">
        <v>409</v>
      </c>
      <c r="C650" s="1" t="s">
        <v>410</v>
      </c>
      <c r="D650" s="16">
        <v>1983</v>
      </c>
      <c r="E650" s="5"/>
      <c r="F650" s="60">
        <f>VLOOKUP(B650,[19]Лист1!$B$21:$R$31,17,FALSE)</f>
        <v>26</v>
      </c>
      <c r="G650" s="60">
        <f>VLOOKUP(B650,[3]ИТОГ!$B$213:$C$219,2,FALSE)</f>
        <v>31</v>
      </c>
      <c r="H650" s="60"/>
      <c r="I650" s="60">
        <f>VLOOKUP(B650,[23]Лист1!$B$14:$M$29,12,FALSE)</f>
        <v>25</v>
      </c>
      <c r="J650" s="60">
        <f>VLOOKUP(B650,[20]М0кр!$C$17:$J$49,8,FALSE)</f>
        <v>24</v>
      </c>
      <c r="K650" s="60"/>
      <c r="L650" s="60"/>
      <c r="M650" s="60">
        <f>VLOOKUP(B650,[21]Лист1!$B$14:$M$29,12,FALSE)</f>
        <v>26</v>
      </c>
      <c r="N650" s="60"/>
      <c r="O650" s="60"/>
      <c r="P650" s="60">
        <f>VLOOKUP(B650,[11]Лист2!$B$160:$L$164,11,FALSE)</f>
        <v>33</v>
      </c>
      <c r="Q650" s="60"/>
      <c r="R650" s="60"/>
      <c r="S650" s="60"/>
      <c r="T650" s="60"/>
      <c r="U650" s="60"/>
      <c r="V650" s="60"/>
      <c r="W650" s="60">
        <v>25</v>
      </c>
      <c r="X650" s="60">
        <f t="shared" si="22"/>
        <v>190</v>
      </c>
    </row>
    <row r="651" spans="1:24" x14ac:dyDescent="0.25">
      <c r="A651" s="16">
        <v>5</v>
      </c>
      <c r="B651" s="3" t="s">
        <v>15</v>
      </c>
      <c r="C651" s="3" t="s">
        <v>20</v>
      </c>
      <c r="D651" s="4">
        <v>1985</v>
      </c>
      <c r="E651" s="5">
        <f>VLOOKUP(B651,[1]Лист1!$B$223:$C$245,2,FALSE)</f>
        <v>27</v>
      </c>
      <c r="F651" s="60">
        <f>VLOOKUP(B651,[19]Лист1!$B$21:$R$31,17,FALSE)</f>
        <v>31</v>
      </c>
      <c r="G651" s="60"/>
      <c r="H651" s="60">
        <f>VLOOKUP(B651,'[22]Протокол старта'!$B$89:$J$103,9,FALSE)</f>
        <v>31</v>
      </c>
      <c r="I651" s="60">
        <f>VLOOKUP(B651,[23]Лист1!$B$14:$M$29,12,FALSE)</f>
        <v>26</v>
      </c>
      <c r="J651" s="60"/>
      <c r="K651" s="60"/>
      <c r="L651" s="60"/>
      <c r="M651" s="60"/>
      <c r="N651" s="60"/>
      <c r="O651" s="60"/>
      <c r="P651" s="60"/>
      <c r="Q651" s="60"/>
      <c r="R651" s="60">
        <f>VLOOKUP(B651,[25]Лист1!$B$21:$J$30,9,FALSE)</f>
        <v>29</v>
      </c>
      <c r="S651" s="60"/>
      <c r="T651" s="60">
        <f>VLOOKUP(B651,'[27]Протокол старта'!$B$81:$I$85,8,FALSE)</f>
        <v>33</v>
      </c>
      <c r="U651" s="60"/>
      <c r="V651" s="60"/>
      <c r="W651" s="60"/>
      <c r="X651" s="60">
        <f t="shared" si="22"/>
        <v>177</v>
      </c>
    </row>
    <row r="652" spans="1:24" x14ac:dyDescent="0.25">
      <c r="A652" s="16">
        <v>6</v>
      </c>
      <c r="B652" s="1" t="s">
        <v>759</v>
      </c>
      <c r="C652" s="1" t="s">
        <v>760</v>
      </c>
      <c r="D652" s="4">
        <v>1991</v>
      </c>
      <c r="E652" s="5"/>
      <c r="F652" s="60"/>
      <c r="G652" s="60"/>
      <c r="H652" s="60"/>
      <c r="I652" s="60"/>
      <c r="J652" s="60"/>
      <c r="K652" s="60"/>
      <c r="L652" s="60"/>
      <c r="M652" s="60">
        <v>31</v>
      </c>
      <c r="N652" s="60">
        <f>VLOOKUP(B652,[24]Лист1!$B$14:$I$30,8,FALSE)</f>
        <v>31</v>
      </c>
      <c r="O652" s="60"/>
      <c r="P652" s="60"/>
      <c r="Q652" s="60"/>
      <c r="R652" s="60">
        <f>VLOOKUP(B652,[25]Лист1!$B$21:$J$30,9,FALSE)</f>
        <v>31</v>
      </c>
      <c r="S652" s="60"/>
      <c r="T652" s="60"/>
      <c r="U652" s="60">
        <f>VLOOKUP(B652,[26]Лист1!$B$57:$O$71,14,FALSE)</f>
        <v>33</v>
      </c>
      <c r="V652" s="60">
        <v>29</v>
      </c>
      <c r="W652" s="60"/>
      <c r="X652" s="60">
        <f t="shared" si="22"/>
        <v>155</v>
      </c>
    </row>
    <row r="653" spans="1:24" x14ac:dyDescent="0.25">
      <c r="A653" s="16">
        <v>7</v>
      </c>
      <c r="B653" s="3" t="s">
        <v>322</v>
      </c>
      <c r="C653" s="3" t="s">
        <v>323</v>
      </c>
      <c r="D653" s="4">
        <v>1986</v>
      </c>
      <c r="E653" s="5">
        <f>VLOOKUP(B653,[1]Лист1!$B$223:$C$245,2,FALSE)</f>
        <v>24</v>
      </c>
      <c r="F653" s="60"/>
      <c r="G653" s="60">
        <f>VLOOKUP(B653,[3]ИТОГ!$B$213:$C$219,2,FALSE)</f>
        <v>29</v>
      </c>
      <c r="H653" s="60"/>
      <c r="I653" s="60"/>
      <c r="J653" s="60"/>
      <c r="K653" s="60"/>
      <c r="L653" s="60">
        <f>VLOOKUP(B653,[18]Финал!$B$44:$I$57,8,FALSE)</f>
        <v>31</v>
      </c>
      <c r="M653" s="60"/>
      <c r="N653" s="60"/>
      <c r="O653" s="60">
        <v>33</v>
      </c>
      <c r="P653" s="60"/>
      <c r="Q653" s="60">
        <v>31</v>
      </c>
      <c r="R653" s="60"/>
      <c r="S653" s="60"/>
      <c r="T653" s="60"/>
      <c r="U653" s="60"/>
      <c r="V653" s="60"/>
      <c r="W653" s="60"/>
      <c r="X653" s="60">
        <f t="shared" si="22"/>
        <v>148</v>
      </c>
    </row>
    <row r="654" spans="1:24" x14ac:dyDescent="0.25">
      <c r="A654" s="16">
        <v>8</v>
      </c>
      <c r="B654" s="3" t="s">
        <v>117</v>
      </c>
      <c r="C654" s="3" t="s">
        <v>10</v>
      </c>
      <c r="D654" s="4">
        <v>1994</v>
      </c>
      <c r="E654" s="5">
        <f>VLOOKUP(B654,[1]Лист1!$B$223:$C$245,2,FALSE)</f>
        <v>23</v>
      </c>
      <c r="F654" s="60"/>
      <c r="G654" s="60"/>
      <c r="H654" s="60">
        <f>VLOOKUP(B654,'[22]Протокол старта'!$B$89:$J$103,9,FALSE)</f>
        <v>24</v>
      </c>
      <c r="I654" s="60"/>
      <c r="J654" s="60"/>
      <c r="K654" s="60">
        <f>VLOOKUP(B654,[28]Лист1!$B$36:$I$38,8,FALSE)</f>
        <v>31</v>
      </c>
      <c r="L654" s="60"/>
      <c r="M654" s="60">
        <f>VLOOKUP(B654,[21]Лист1!$B$14:$M$29,12,FALSE)</f>
        <v>22</v>
      </c>
      <c r="N654" s="60"/>
      <c r="O654" s="60"/>
      <c r="P654" s="60"/>
      <c r="Q654" s="60"/>
      <c r="R654" s="60"/>
      <c r="S654" s="60"/>
      <c r="T654" s="60">
        <f>VLOOKUP(B654,'[27]Протокол старта'!$B$81:$I$85,8,FALSE)</f>
        <v>27</v>
      </c>
      <c r="U654" s="60"/>
      <c r="V654" s="60">
        <v>13</v>
      </c>
      <c r="W654" s="60"/>
      <c r="X654" s="60">
        <f t="shared" si="22"/>
        <v>140</v>
      </c>
    </row>
    <row r="655" spans="1:24" x14ac:dyDescent="0.25">
      <c r="A655" s="16">
        <v>9</v>
      </c>
      <c r="B655" s="3" t="s">
        <v>99</v>
      </c>
      <c r="C655" s="3" t="s">
        <v>181</v>
      </c>
      <c r="D655" s="4">
        <v>1985</v>
      </c>
      <c r="E655" s="5">
        <f>VLOOKUP(B655,[1]Лист1!$B$223:$C$245,2,FALSE)</f>
        <v>20</v>
      </c>
      <c r="F655" s="60"/>
      <c r="G655" s="60"/>
      <c r="H655" s="60">
        <f>VLOOKUP(B655,'[22]Протокол старта'!$B$89:$J$103,9,FALSE)</f>
        <v>22</v>
      </c>
      <c r="I655" s="60"/>
      <c r="J655" s="60">
        <f>VLOOKUP(B655,[20]М0кр!$C$17:$J$49,8,FALSE)</f>
        <v>12</v>
      </c>
      <c r="K655" s="60"/>
      <c r="L655" s="60"/>
      <c r="M655" s="60">
        <f>VLOOKUP(B655,[21]Лист1!$B$14:$M$29,12,FALSE)</f>
        <v>20</v>
      </c>
      <c r="N655" s="60">
        <f>VLOOKUP(B655,[24]Лист1!$B$14:$I$30,8,FALSE)</f>
        <v>23</v>
      </c>
      <c r="O655" s="60"/>
      <c r="P655" s="60"/>
      <c r="Q655" s="60"/>
      <c r="R655" s="60"/>
      <c r="S655" s="60"/>
      <c r="T655" s="60">
        <f>VLOOKUP(B655,'[27]Протокол старта'!$B$81:$I$85,8,FALSE)</f>
        <v>26</v>
      </c>
      <c r="U655" s="60"/>
      <c r="V655" s="60"/>
      <c r="W655" s="60"/>
      <c r="X655" s="60">
        <f t="shared" si="22"/>
        <v>123</v>
      </c>
    </row>
    <row r="656" spans="1:24" x14ac:dyDescent="0.25">
      <c r="A656" s="16">
        <v>10</v>
      </c>
      <c r="B656" s="1" t="s">
        <v>412</v>
      </c>
      <c r="C656" s="1" t="s">
        <v>20</v>
      </c>
      <c r="D656" s="16">
        <v>1977</v>
      </c>
      <c r="E656" s="5"/>
      <c r="F656" s="60">
        <f>VLOOKUP(B656,[19]Лист1!$B$21:$R$31,17,FALSE)</f>
        <v>23</v>
      </c>
      <c r="G656" s="60"/>
      <c r="H656" s="60">
        <f>VLOOKUP(B656,'[22]Протокол старта'!$B$89:$J$103,9,FALSE)</f>
        <v>25</v>
      </c>
      <c r="I656" s="60"/>
      <c r="J656" s="60">
        <f>VLOOKUP(B656,[20]М0кр!$C$17:$J$49,8,FALSE)</f>
        <v>16</v>
      </c>
      <c r="K656" s="60"/>
      <c r="L656" s="60"/>
      <c r="M656" s="60">
        <f>VLOOKUP(B656,[21]Лист1!$B$14:$M$29,12,FALSE)</f>
        <v>23</v>
      </c>
      <c r="N656" s="60"/>
      <c r="O656" s="60"/>
      <c r="P656" s="60">
        <f>VLOOKUP(B656,[11]Лист2!$B$160:$L$164,11,FALSE)</f>
        <v>27</v>
      </c>
      <c r="Q656" s="60"/>
      <c r="R656" s="60"/>
      <c r="S656" s="60"/>
      <c r="T656" s="60"/>
      <c r="U656" s="60"/>
      <c r="V656" s="60"/>
      <c r="W656" s="60"/>
      <c r="X656" s="60">
        <f t="shared" si="22"/>
        <v>114</v>
      </c>
    </row>
    <row r="657" spans="1:24" x14ac:dyDescent="0.25">
      <c r="A657" s="16">
        <v>11</v>
      </c>
      <c r="B657" s="3" t="s">
        <v>16</v>
      </c>
      <c r="C657" s="3" t="s">
        <v>17</v>
      </c>
      <c r="D657" s="4">
        <v>1989</v>
      </c>
      <c r="E657" s="5">
        <f>VLOOKUP(B657,[1]Лист1!$B$223:$C$245,2,FALSE)</f>
        <v>31</v>
      </c>
      <c r="F657" s="60"/>
      <c r="G657" s="60"/>
      <c r="H657" s="60"/>
      <c r="I657" s="60"/>
      <c r="J657" s="60"/>
      <c r="K657" s="60"/>
      <c r="L657" s="60">
        <f>VLOOKUP(B657,[18]Финал!$B$44:$I$57,8,FALSE)</f>
        <v>26</v>
      </c>
      <c r="M657" s="60">
        <f>VLOOKUP(B657,[21]Лист1!$B$14:$M$29,12,FALSE)</f>
        <v>29</v>
      </c>
      <c r="N657" s="60">
        <f>VLOOKUP(B657,[24]Лист1!$B$14:$I$30,8,FALSE)</f>
        <v>24</v>
      </c>
      <c r="O657" s="60"/>
      <c r="P657" s="60"/>
      <c r="Q657" s="60"/>
      <c r="R657" s="60"/>
      <c r="S657" s="60"/>
      <c r="T657" s="60"/>
      <c r="U657" s="60"/>
      <c r="V657" s="60"/>
      <c r="W657" s="60"/>
      <c r="X657" s="60">
        <f t="shared" si="22"/>
        <v>110</v>
      </c>
    </row>
    <row r="658" spans="1:24" x14ac:dyDescent="0.25">
      <c r="A658" s="16">
        <v>12</v>
      </c>
      <c r="B658" s="1" t="s">
        <v>411</v>
      </c>
      <c r="C658" s="1" t="s">
        <v>169</v>
      </c>
      <c r="D658" s="16">
        <v>1984</v>
      </c>
      <c r="E658" s="5"/>
      <c r="F658" s="60">
        <f>VLOOKUP(B658,[19]Лист1!$B$21:$R$31,17,FALSE)</f>
        <v>25</v>
      </c>
      <c r="G658" s="60"/>
      <c r="H658" s="60">
        <f>VLOOKUP(B658,'[22]Протокол старта'!$B$89:$J$103,9,FALSE)</f>
        <v>26</v>
      </c>
      <c r="I658" s="60"/>
      <c r="J658" s="60"/>
      <c r="K658" s="60"/>
      <c r="L658" s="60"/>
      <c r="M658" s="60"/>
      <c r="N658" s="60">
        <f>VLOOKUP(B658,[24]Лист1!$B$14:$I$30,8,FALSE)</f>
        <v>29</v>
      </c>
      <c r="O658" s="60"/>
      <c r="P658" s="60"/>
      <c r="Q658" s="60"/>
      <c r="R658" s="60"/>
      <c r="S658" s="60"/>
      <c r="T658" s="60"/>
      <c r="U658" s="60"/>
      <c r="V658" s="60">
        <v>25</v>
      </c>
      <c r="W658" s="60"/>
      <c r="X658" s="60">
        <f t="shared" si="22"/>
        <v>105</v>
      </c>
    </row>
    <row r="659" spans="1:24" x14ac:dyDescent="0.25">
      <c r="A659" s="16">
        <v>13</v>
      </c>
      <c r="B659" s="1" t="s">
        <v>705</v>
      </c>
      <c r="C659" s="1" t="s">
        <v>706</v>
      </c>
      <c r="D659" s="4">
        <v>1990</v>
      </c>
      <c r="E659" s="5"/>
      <c r="F659" s="60"/>
      <c r="G659" s="60"/>
      <c r="H659" s="60"/>
      <c r="I659" s="60"/>
      <c r="J659" s="60"/>
      <c r="K659" s="60">
        <v>33</v>
      </c>
      <c r="L659" s="60"/>
      <c r="M659" s="60"/>
      <c r="N659" s="60"/>
      <c r="O659" s="60">
        <v>29</v>
      </c>
      <c r="P659" s="60">
        <f>VLOOKUP(B659,[11]Лист2!$B$160:$L$164,11,FALSE)</f>
        <v>31</v>
      </c>
      <c r="Q659" s="60"/>
      <c r="R659" s="60"/>
      <c r="S659" s="60"/>
      <c r="T659" s="60"/>
      <c r="U659" s="60"/>
      <c r="V659" s="60"/>
      <c r="W659" s="60"/>
      <c r="X659" s="60">
        <f t="shared" si="22"/>
        <v>93</v>
      </c>
    </row>
    <row r="660" spans="1:24" ht="14.25" customHeight="1" x14ac:dyDescent="0.25">
      <c r="A660" s="16">
        <v>13</v>
      </c>
      <c r="B660" s="1" t="s">
        <v>558</v>
      </c>
      <c r="C660" s="1" t="s">
        <v>10</v>
      </c>
      <c r="D660" s="6">
        <v>1991</v>
      </c>
      <c r="E660" s="5"/>
      <c r="F660" s="60"/>
      <c r="G660" s="60"/>
      <c r="H660" s="60"/>
      <c r="I660" s="60">
        <f>VLOOKUP(B660,[23]Лист1!$B$14:$M$29,12,FALSE)</f>
        <v>31</v>
      </c>
      <c r="J660" s="60">
        <f>VLOOKUP(B660,[20]М0кр!$C$17:$J$49,8,FALSE)</f>
        <v>31</v>
      </c>
      <c r="K660" s="60"/>
      <c r="L660" s="60"/>
      <c r="M660" s="60"/>
      <c r="N660" s="60"/>
      <c r="O660" s="60"/>
      <c r="P660" s="60"/>
      <c r="Q660" s="60"/>
      <c r="R660" s="60"/>
      <c r="S660" s="60"/>
      <c r="T660" s="60">
        <f>VLOOKUP(B660,'[27]Протокол старта'!$B$81:$I$85,8,FALSE)</f>
        <v>31</v>
      </c>
      <c r="U660" s="60"/>
      <c r="V660" s="60"/>
      <c r="W660" s="60"/>
      <c r="X660" s="60">
        <f t="shared" si="22"/>
        <v>93</v>
      </c>
    </row>
    <row r="661" spans="1:24" ht="14.25" customHeight="1" x14ac:dyDescent="0.25">
      <c r="A661" s="16">
        <v>15</v>
      </c>
      <c r="B661" s="3" t="s">
        <v>483</v>
      </c>
      <c r="C661" s="3" t="s">
        <v>20</v>
      </c>
      <c r="D661" s="6">
        <v>1981</v>
      </c>
      <c r="E661" s="5"/>
      <c r="F661" s="60"/>
      <c r="G661" s="60">
        <f>VLOOKUP(B661,[3]ИТОГ!$B$213:$C$219,2,FALSE)</f>
        <v>26</v>
      </c>
      <c r="H661" s="60"/>
      <c r="I661" s="60">
        <f>VLOOKUP(B661,[23]Лист1!$B$14:$M$29,12,FALSE)</f>
        <v>20</v>
      </c>
      <c r="J661" s="60"/>
      <c r="K661" s="60"/>
      <c r="L661" s="60"/>
      <c r="M661" s="60">
        <f>VLOOKUP(B661,[21]Лист1!$B$14:$M$29,12,FALSE)</f>
        <v>18</v>
      </c>
      <c r="N661" s="60">
        <f>VLOOKUP(B661,[24]Лист1!$B$14:$I$30,8,FALSE)</f>
        <v>20</v>
      </c>
      <c r="O661" s="60"/>
      <c r="P661" s="60"/>
      <c r="Q661" s="60"/>
      <c r="R661" s="60"/>
      <c r="S661" s="60"/>
      <c r="T661" s="60"/>
      <c r="U661" s="60"/>
      <c r="V661" s="60">
        <v>6</v>
      </c>
      <c r="W661" s="60"/>
      <c r="X661" s="60">
        <f t="shared" si="22"/>
        <v>90</v>
      </c>
    </row>
    <row r="662" spans="1:24" ht="15" customHeight="1" x14ac:dyDescent="0.25">
      <c r="A662" s="16">
        <v>16</v>
      </c>
      <c r="B662" s="1" t="s">
        <v>407</v>
      </c>
      <c r="C662" s="1" t="s">
        <v>408</v>
      </c>
      <c r="D662" s="16">
        <v>1986</v>
      </c>
      <c r="E662" s="5"/>
      <c r="F662" s="60">
        <f>VLOOKUP(B662,[19]Лист1!$B$21:$R$31,17,FALSE)</f>
        <v>29</v>
      </c>
      <c r="G662" s="60"/>
      <c r="H662" s="60">
        <f>VLOOKUP(B662,'[22]Протокол старта'!$B$89:$J$103,9,FALSE)</f>
        <v>27</v>
      </c>
      <c r="I662" s="60">
        <f>VLOOKUP(B662,[23]Лист1!$B$14:$M$29,12,FALSE)</f>
        <v>29</v>
      </c>
      <c r="J662" s="60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>
        <f t="shared" si="22"/>
        <v>85</v>
      </c>
    </row>
    <row r="663" spans="1:24" ht="15.75" customHeight="1" x14ac:dyDescent="0.25">
      <c r="A663" s="16">
        <v>16</v>
      </c>
      <c r="B663" s="1" t="s">
        <v>707</v>
      </c>
      <c r="C663" s="1" t="s">
        <v>708</v>
      </c>
      <c r="D663" s="4">
        <v>1980</v>
      </c>
      <c r="E663" s="5"/>
      <c r="F663" s="60"/>
      <c r="G663" s="60"/>
      <c r="H663" s="60"/>
      <c r="I663" s="60"/>
      <c r="J663" s="60"/>
      <c r="K663" s="60">
        <v>29</v>
      </c>
      <c r="L663" s="60"/>
      <c r="M663" s="60"/>
      <c r="N663" s="60"/>
      <c r="O663" s="60">
        <v>27</v>
      </c>
      <c r="P663" s="60">
        <f>VLOOKUP(B663,[11]Лист2!$B$160:$L$164,11,FALSE)</f>
        <v>29</v>
      </c>
      <c r="Q663" s="60"/>
      <c r="R663" s="60"/>
      <c r="S663" s="60"/>
      <c r="T663" s="60"/>
      <c r="U663" s="60"/>
      <c r="V663" s="60"/>
      <c r="W663" s="60"/>
      <c r="X663" s="60">
        <f t="shared" si="22"/>
        <v>85</v>
      </c>
    </row>
    <row r="664" spans="1:24" ht="15.75" customHeight="1" x14ac:dyDescent="0.25">
      <c r="A664" s="16">
        <v>18</v>
      </c>
      <c r="B664" s="3" t="s">
        <v>211</v>
      </c>
      <c r="C664" s="3" t="s">
        <v>181</v>
      </c>
      <c r="D664" s="4">
        <v>1988</v>
      </c>
      <c r="E664" s="5">
        <f>VLOOKUP(B664,[1]Лист1!$B$223:$C$245,2,FALSE)</f>
        <v>22</v>
      </c>
      <c r="F664" s="60"/>
      <c r="G664" s="60"/>
      <c r="H664" s="60">
        <f>VLOOKUP(B664,'[22]Протокол старта'!$B$89:$J$103,9,FALSE)</f>
        <v>23</v>
      </c>
      <c r="I664" s="60"/>
      <c r="J664" s="60">
        <f>VLOOKUP(B664,[20]М0кр!$C$17:$J$49,8,FALSE)</f>
        <v>9</v>
      </c>
      <c r="K664" s="60"/>
      <c r="L664" s="60"/>
      <c r="M664" s="60"/>
      <c r="N664" s="60"/>
      <c r="O664" s="60"/>
      <c r="P664" s="60"/>
      <c r="Q664" s="60"/>
      <c r="R664" s="60"/>
      <c r="S664" s="60"/>
      <c r="T664" s="60">
        <f>VLOOKUP(B664,'[27]Протокол старта'!$B$81:$I$85,8,FALSE)</f>
        <v>29</v>
      </c>
      <c r="U664" s="60"/>
      <c r="V664" s="60"/>
      <c r="W664" s="60"/>
      <c r="X664" s="60">
        <f t="shared" si="22"/>
        <v>83</v>
      </c>
    </row>
    <row r="665" spans="1:24" x14ac:dyDescent="0.25">
      <c r="A665" s="16">
        <v>19</v>
      </c>
      <c r="B665" s="3" t="s">
        <v>166</v>
      </c>
      <c r="C665" s="3" t="s">
        <v>325</v>
      </c>
      <c r="D665" s="4">
        <v>1983</v>
      </c>
      <c r="E665" s="5">
        <f>VLOOKUP(B665,[1]Лист1!$B$223:$C$245,2,FALSE)</f>
        <v>18</v>
      </c>
      <c r="F665" s="60"/>
      <c r="G665" s="60">
        <f>VLOOKUP(B665,[3]ИТОГ!$B$213:$C$219,2,FALSE)</f>
        <v>27</v>
      </c>
      <c r="H665" s="60"/>
      <c r="I665" s="60"/>
      <c r="J665" s="60"/>
      <c r="K665" s="60"/>
      <c r="L665" s="60"/>
      <c r="M665" s="60">
        <f>VLOOKUP(B665,[21]Лист1!$B$14:$M$29,12,FALSE)</f>
        <v>17</v>
      </c>
      <c r="N665" s="60"/>
      <c r="O665" s="60"/>
      <c r="P665" s="60"/>
      <c r="Q665" s="60"/>
      <c r="R665" s="60"/>
      <c r="S665" s="60"/>
      <c r="T665" s="60"/>
      <c r="U665" s="60"/>
      <c r="V665" s="60"/>
      <c r="W665" s="60">
        <v>20</v>
      </c>
      <c r="X665" s="60">
        <f t="shared" si="22"/>
        <v>82</v>
      </c>
    </row>
    <row r="666" spans="1:24" x14ac:dyDescent="0.25">
      <c r="A666" s="16">
        <v>20</v>
      </c>
      <c r="B666" s="3" t="s">
        <v>176</v>
      </c>
      <c r="C666" s="3" t="s">
        <v>318</v>
      </c>
      <c r="D666" s="4">
        <v>1996</v>
      </c>
      <c r="E666" s="5">
        <f>VLOOKUP(B666,[1]Лист1!$B$223:$C$245,2,FALSE)</f>
        <v>29</v>
      </c>
      <c r="F666" s="60"/>
      <c r="G666" s="60"/>
      <c r="H666" s="60">
        <f>VLOOKUP(B666,'[22]Протокол старта'!$B$89:$J$103,9,FALSE)</f>
        <v>29</v>
      </c>
      <c r="I666" s="60"/>
      <c r="J666" s="60">
        <f>VLOOKUP(B666,[20]М0кр!$C$17:$J$49,8,FALSE)</f>
        <v>23</v>
      </c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>
        <f t="shared" si="22"/>
        <v>81</v>
      </c>
    </row>
    <row r="667" spans="1:24" x14ac:dyDescent="0.25">
      <c r="A667" s="16">
        <v>20</v>
      </c>
      <c r="B667" s="3" t="s">
        <v>121</v>
      </c>
      <c r="C667" s="3" t="s">
        <v>324</v>
      </c>
      <c r="D667" s="4">
        <v>1977</v>
      </c>
      <c r="E667" s="5">
        <f>VLOOKUP(B667,[1]Лист1!$B$223:$C$245,2,FALSE)</f>
        <v>19</v>
      </c>
      <c r="F667" s="60">
        <f>VLOOKUP(B667,[19]Лист1!$B$21:$R$31,17,FALSE)</f>
        <v>21</v>
      </c>
      <c r="G667" s="60"/>
      <c r="H667" s="60"/>
      <c r="I667" s="60"/>
      <c r="J667" s="60">
        <f>VLOOKUP(B667,[20]М0кр!$C$17:$J$49,8,FALSE)</f>
        <v>21</v>
      </c>
      <c r="K667" s="60"/>
      <c r="L667" s="60"/>
      <c r="M667" s="60"/>
      <c r="N667" s="60"/>
      <c r="O667" s="60"/>
      <c r="P667" s="60"/>
      <c r="Q667" s="60">
        <v>20</v>
      </c>
      <c r="R667" s="60"/>
      <c r="S667" s="60"/>
      <c r="T667" s="60"/>
      <c r="U667" s="60"/>
      <c r="V667" s="60"/>
      <c r="W667" s="60"/>
      <c r="X667" s="60">
        <f t="shared" si="22"/>
        <v>81</v>
      </c>
    </row>
    <row r="668" spans="1:24" x14ac:dyDescent="0.25">
      <c r="A668" s="16">
        <v>20</v>
      </c>
      <c r="B668" s="3" t="s">
        <v>984</v>
      </c>
      <c r="C668" s="3" t="s">
        <v>985</v>
      </c>
      <c r="D668" s="4">
        <v>1978</v>
      </c>
      <c r="E668" s="5"/>
      <c r="F668" s="60"/>
      <c r="G668" s="60"/>
      <c r="H668" s="60"/>
      <c r="I668" s="60"/>
      <c r="J668" s="60"/>
      <c r="K668" s="60"/>
      <c r="L668" s="60"/>
      <c r="M668" s="60"/>
      <c r="N668" s="60"/>
      <c r="O668" s="60"/>
      <c r="P668" s="60"/>
      <c r="Q668" s="60"/>
      <c r="R668" s="60"/>
      <c r="S668" s="60">
        <v>33</v>
      </c>
      <c r="T668" s="60"/>
      <c r="U668" s="60"/>
      <c r="V668" s="60">
        <v>26</v>
      </c>
      <c r="W668" s="60">
        <v>22</v>
      </c>
      <c r="X668" s="60">
        <f t="shared" si="22"/>
        <v>81</v>
      </c>
    </row>
    <row r="669" spans="1:24" x14ac:dyDescent="0.25">
      <c r="A669" s="16">
        <v>23</v>
      </c>
      <c r="B669" s="1" t="s">
        <v>563</v>
      </c>
      <c r="C669" s="1" t="s">
        <v>564</v>
      </c>
      <c r="D669" s="4">
        <v>1990</v>
      </c>
      <c r="E669" s="5"/>
      <c r="F669" s="60"/>
      <c r="G669" s="60"/>
      <c r="H669" s="60"/>
      <c r="I669" s="60">
        <f>VLOOKUP(B669,[23]Лист1!$B$14:$M$29,12,FALSE)</f>
        <v>23</v>
      </c>
      <c r="J669" s="60">
        <f>VLOOKUP(B669,[20]М0кр!$C$17:$J$49,8,FALSE)</f>
        <v>26</v>
      </c>
      <c r="K669" s="60"/>
      <c r="L669" s="60"/>
      <c r="M669" s="60"/>
      <c r="N669" s="60">
        <f>VLOOKUP(B669,[24]Лист1!$B$14:$I$30,8,FALSE)</f>
        <v>27</v>
      </c>
      <c r="O669" s="60"/>
      <c r="P669" s="60"/>
      <c r="Q669" s="60"/>
      <c r="R669" s="60"/>
      <c r="S669" s="60"/>
      <c r="T669" s="60"/>
      <c r="U669" s="60"/>
      <c r="V669" s="60"/>
      <c r="W669" s="60"/>
      <c r="X669" s="60">
        <f t="shared" si="22"/>
        <v>76</v>
      </c>
    </row>
    <row r="670" spans="1:24" x14ac:dyDescent="0.25">
      <c r="A670" s="16">
        <v>24</v>
      </c>
      <c r="B670" s="3" t="s">
        <v>783</v>
      </c>
      <c r="C670" s="3" t="s">
        <v>784</v>
      </c>
      <c r="D670" s="4">
        <v>1985</v>
      </c>
      <c r="E670" s="5"/>
      <c r="F670" s="60"/>
      <c r="G670" s="60"/>
      <c r="H670" s="60"/>
      <c r="I670" s="60"/>
      <c r="J670" s="60"/>
      <c r="K670" s="60"/>
      <c r="L670" s="60"/>
      <c r="M670" s="60"/>
      <c r="N670" s="60">
        <v>26</v>
      </c>
      <c r="O670" s="60"/>
      <c r="P670" s="60"/>
      <c r="Q670" s="60"/>
      <c r="R670" s="60"/>
      <c r="S670" s="60"/>
      <c r="T670" s="60"/>
      <c r="U670" s="60">
        <f>VLOOKUP(B670,[26]Лист1!$B$57:$O$71,14,FALSE)</f>
        <v>31</v>
      </c>
      <c r="V670" s="60"/>
      <c r="W670" s="60"/>
      <c r="X670" s="60">
        <f t="shared" si="22"/>
        <v>57</v>
      </c>
    </row>
    <row r="671" spans="1:24" x14ac:dyDescent="0.25">
      <c r="A671" s="16">
        <v>25</v>
      </c>
      <c r="B671" s="1" t="s">
        <v>565</v>
      </c>
      <c r="C671" s="1" t="s">
        <v>566</v>
      </c>
      <c r="D671" s="4">
        <v>1980</v>
      </c>
      <c r="E671" s="5"/>
      <c r="F671" s="60"/>
      <c r="G671" s="60"/>
      <c r="H671" s="60"/>
      <c r="I671" s="60">
        <f>VLOOKUP(B671,[23]Лист1!$B$14:$M$29,12,FALSE)</f>
        <v>19</v>
      </c>
      <c r="J671" s="60">
        <f>VLOOKUP(B671,[20]М0кр!$C$17:$J$49,8,FALSE)</f>
        <v>10</v>
      </c>
      <c r="K671" s="60"/>
      <c r="L671" s="60"/>
      <c r="M671" s="60"/>
      <c r="N671" s="60"/>
      <c r="O671" s="60"/>
      <c r="P671" s="60">
        <f>VLOOKUP(B671,[11]Лист2!$B$160:$L$164,11,FALSE)</f>
        <v>26</v>
      </c>
      <c r="Q671" s="60"/>
      <c r="R671" s="60"/>
      <c r="S671" s="60"/>
      <c r="T671" s="60"/>
      <c r="U671" s="60"/>
      <c r="V671" s="60"/>
      <c r="W671" s="60"/>
      <c r="X671" s="60">
        <f t="shared" si="22"/>
        <v>55</v>
      </c>
    </row>
    <row r="672" spans="1:24" x14ac:dyDescent="0.25">
      <c r="A672" s="16">
        <v>25</v>
      </c>
      <c r="B672" s="17" t="s">
        <v>813</v>
      </c>
      <c r="C672" s="17" t="s">
        <v>814</v>
      </c>
      <c r="D672" s="4">
        <v>1986</v>
      </c>
      <c r="E672" s="5"/>
      <c r="F672" s="60"/>
      <c r="G672" s="60"/>
      <c r="H672" s="60"/>
      <c r="I672" s="60"/>
      <c r="J672" s="60"/>
      <c r="K672" s="60"/>
      <c r="L672" s="60"/>
      <c r="M672" s="60"/>
      <c r="N672" s="60"/>
      <c r="O672" s="60">
        <v>31</v>
      </c>
      <c r="P672" s="60"/>
      <c r="Q672" s="60">
        <v>21</v>
      </c>
      <c r="R672" s="60"/>
      <c r="S672" s="60"/>
      <c r="T672" s="60"/>
      <c r="U672" s="60"/>
      <c r="V672" s="60">
        <v>3</v>
      </c>
      <c r="W672" s="60"/>
      <c r="X672" s="60">
        <f t="shared" si="22"/>
        <v>55</v>
      </c>
    </row>
    <row r="673" spans="1:24" x14ac:dyDescent="0.25">
      <c r="A673" s="16">
        <v>27</v>
      </c>
      <c r="B673" s="1" t="s">
        <v>559</v>
      </c>
      <c r="C673" s="1" t="s">
        <v>560</v>
      </c>
      <c r="D673" s="6">
        <v>1990</v>
      </c>
      <c r="E673" s="5"/>
      <c r="F673" s="60"/>
      <c r="G673" s="60"/>
      <c r="H673" s="60"/>
      <c r="I673" s="60">
        <f>VLOOKUP(B673,[23]Лист1!$B$14:$M$29,12,FALSE)</f>
        <v>27</v>
      </c>
      <c r="J673" s="60">
        <f>VLOOKUP(B673,[20]М0кр!$C$17:$J$49,8,FALSE)</f>
        <v>27</v>
      </c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>
        <f t="shared" si="22"/>
        <v>54</v>
      </c>
    </row>
    <row r="674" spans="1:24" x14ac:dyDescent="0.25">
      <c r="A674" s="16">
        <v>28</v>
      </c>
      <c r="B674" s="45" t="s">
        <v>1103</v>
      </c>
      <c r="C674" s="45" t="s">
        <v>1104</v>
      </c>
      <c r="D674" s="45">
        <v>1983</v>
      </c>
      <c r="E674" s="5"/>
      <c r="F674" s="60"/>
      <c r="G674" s="60"/>
      <c r="H674" s="60"/>
      <c r="I674" s="60"/>
      <c r="J674" s="60"/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>
        <v>29</v>
      </c>
      <c r="V674" s="60">
        <v>24</v>
      </c>
      <c r="W674" s="60"/>
      <c r="X674" s="60">
        <f t="shared" si="22"/>
        <v>53</v>
      </c>
    </row>
    <row r="675" spans="1:24" x14ac:dyDescent="0.25">
      <c r="A675" s="16">
        <v>29</v>
      </c>
      <c r="B675" s="3" t="s">
        <v>320</v>
      </c>
      <c r="C675" s="3" t="s">
        <v>321</v>
      </c>
      <c r="D675" s="4">
        <v>1993</v>
      </c>
      <c r="E675" s="5">
        <f>VLOOKUP(B675,[1]Лист1!$B$223:$C$245,2,FALSE)</f>
        <v>25</v>
      </c>
      <c r="F675" s="60">
        <f>VLOOKUP(B675,[19]Лист1!$B$21:$R$31,17,FALSE)</f>
        <v>27</v>
      </c>
      <c r="G675" s="60"/>
      <c r="H675" s="60"/>
      <c r="I675" s="60"/>
      <c r="J675" s="60"/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>
        <f t="shared" si="22"/>
        <v>52</v>
      </c>
    </row>
    <row r="676" spans="1:24" x14ac:dyDescent="0.25">
      <c r="A676" s="16">
        <v>30</v>
      </c>
      <c r="B676" s="3" t="s">
        <v>730</v>
      </c>
      <c r="C676" s="3" t="s">
        <v>731</v>
      </c>
      <c r="D676" s="4">
        <v>1997</v>
      </c>
      <c r="E676" s="5"/>
      <c r="F676" s="60"/>
      <c r="G676" s="60"/>
      <c r="H676" s="60"/>
      <c r="I676" s="60"/>
      <c r="J676" s="60"/>
      <c r="K676" s="60"/>
      <c r="L676" s="60">
        <v>27</v>
      </c>
      <c r="M676" s="60"/>
      <c r="N676" s="60"/>
      <c r="O676" s="60"/>
      <c r="P676" s="60"/>
      <c r="Q676" s="60">
        <v>24</v>
      </c>
      <c r="R676" s="60"/>
      <c r="S676" s="60"/>
      <c r="T676" s="60"/>
      <c r="U676" s="60"/>
      <c r="V676" s="60"/>
      <c r="W676" s="60"/>
      <c r="X676" s="60">
        <f t="shared" si="22"/>
        <v>51</v>
      </c>
    </row>
    <row r="677" spans="1:24" x14ac:dyDescent="0.25">
      <c r="A677" s="16">
        <v>30</v>
      </c>
      <c r="B677" s="1" t="s">
        <v>763</v>
      </c>
      <c r="C677" s="1" t="s">
        <v>764</v>
      </c>
      <c r="D677" s="4">
        <v>1988</v>
      </c>
      <c r="E677" s="5"/>
      <c r="F677" s="60"/>
      <c r="G677" s="60"/>
      <c r="H677" s="60"/>
      <c r="I677" s="60"/>
      <c r="J677" s="60"/>
      <c r="K677" s="60"/>
      <c r="L677" s="60"/>
      <c r="M677" s="60">
        <v>24</v>
      </c>
      <c r="N677" s="60"/>
      <c r="O677" s="60"/>
      <c r="P677" s="60"/>
      <c r="Q677" s="60"/>
      <c r="R677" s="60">
        <f>VLOOKUP(B677,[25]Лист1!$B$21:$J$30,9,FALSE)</f>
        <v>27</v>
      </c>
      <c r="S677" s="60"/>
      <c r="T677" s="60"/>
      <c r="U677" s="60"/>
      <c r="V677" s="60"/>
      <c r="W677" s="60"/>
      <c r="X677" s="60">
        <f t="shared" si="22"/>
        <v>51</v>
      </c>
    </row>
    <row r="678" spans="1:24" x14ac:dyDescent="0.25">
      <c r="A678" s="16">
        <v>32</v>
      </c>
      <c r="B678" s="3" t="s">
        <v>732</v>
      </c>
      <c r="C678" s="3" t="s">
        <v>733</v>
      </c>
      <c r="D678" s="4">
        <v>1995</v>
      </c>
      <c r="E678" s="5"/>
      <c r="F678" s="60"/>
      <c r="G678" s="60"/>
      <c r="H678" s="60"/>
      <c r="I678" s="60"/>
      <c r="J678" s="60"/>
      <c r="K678" s="60"/>
      <c r="L678" s="60">
        <v>25</v>
      </c>
      <c r="M678" s="60"/>
      <c r="N678" s="60"/>
      <c r="O678" s="60"/>
      <c r="P678" s="60"/>
      <c r="Q678" s="60">
        <v>22</v>
      </c>
      <c r="R678" s="60"/>
      <c r="S678" s="60"/>
      <c r="T678" s="60"/>
      <c r="U678" s="60"/>
      <c r="V678" s="60"/>
      <c r="W678" s="60"/>
      <c r="X678" s="60">
        <f t="shared" si="22"/>
        <v>47</v>
      </c>
    </row>
    <row r="679" spans="1:24" x14ac:dyDescent="0.25">
      <c r="A679" s="16">
        <v>32</v>
      </c>
      <c r="B679" s="3" t="s">
        <v>734</v>
      </c>
      <c r="C679" s="3" t="s">
        <v>735</v>
      </c>
      <c r="D679" s="4">
        <v>1986</v>
      </c>
      <c r="E679" s="5"/>
      <c r="F679" s="60"/>
      <c r="G679" s="60"/>
      <c r="H679" s="60"/>
      <c r="I679" s="60"/>
      <c r="J679" s="60"/>
      <c r="K679" s="60"/>
      <c r="L679" s="60">
        <v>24</v>
      </c>
      <c r="M679" s="60"/>
      <c r="N679" s="60"/>
      <c r="O679" s="60"/>
      <c r="P679" s="60"/>
      <c r="Q679" s="60">
        <v>23</v>
      </c>
      <c r="R679" s="60"/>
      <c r="S679" s="60"/>
      <c r="T679" s="60"/>
      <c r="U679" s="60"/>
      <c r="V679" s="60"/>
      <c r="W679" s="60"/>
      <c r="X679" s="60">
        <f t="shared" ref="X679:X710" si="23">SUM(E679:W679)</f>
        <v>47</v>
      </c>
    </row>
    <row r="680" spans="1:24" x14ac:dyDescent="0.25">
      <c r="A680" s="16">
        <v>32</v>
      </c>
      <c r="B680" s="45" t="s">
        <v>865</v>
      </c>
      <c r="C680" s="45" t="s">
        <v>866</v>
      </c>
      <c r="D680" s="4">
        <v>1996</v>
      </c>
      <c r="E680" s="5"/>
      <c r="F680" s="60"/>
      <c r="G680" s="60"/>
      <c r="H680" s="60"/>
      <c r="I680" s="60"/>
      <c r="J680" s="60"/>
      <c r="K680" s="60"/>
      <c r="L680" s="60"/>
      <c r="M680" s="60"/>
      <c r="N680" s="60"/>
      <c r="O680" s="60"/>
      <c r="P680" s="60"/>
      <c r="Q680" s="60"/>
      <c r="R680" s="60">
        <v>24</v>
      </c>
      <c r="S680" s="60"/>
      <c r="T680" s="60"/>
      <c r="U680" s="60"/>
      <c r="V680" s="60">
        <v>23</v>
      </c>
      <c r="W680" s="60"/>
      <c r="X680" s="60">
        <f t="shared" si="23"/>
        <v>47</v>
      </c>
    </row>
    <row r="681" spans="1:24" x14ac:dyDescent="0.25">
      <c r="A681" s="16">
        <v>35</v>
      </c>
      <c r="B681" s="1" t="s">
        <v>561</v>
      </c>
      <c r="C681" s="1" t="s">
        <v>562</v>
      </c>
      <c r="D681" s="6">
        <v>1996</v>
      </c>
      <c r="E681" s="5"/>
      <c r="F681" s="60"/>
      <c r="G681" s="60"/>
      <c r="H681" s="60"/>
      <c r="I681" s="60">
        <f>VLOOKUP(B681,[23]Лист1!$B$14:$M$29,12,FALSE)</f>
        <v>24</v>
      </c>
      <c r="J681" s="60"/>
      <c r="K681" s="60"/>
      <c r="L681" s="60">
        <f>VLOOKUP(B681,[18]Финал!$B$44:$I$57,8,FALSE)</f>
        <v>22</v>
      </c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>
        <f t="shared" si="23"/>
        <v>46</v>
      </c>
    </row>
    <row r="682" spans="1:24" x14ac:dyDescent="0.25">
      <c r="A682" s="16">
        <v>36</v>
      </c>
      <c r="B682" s="3" t="s">
        <v>676</v>
      </c>
      <c r="C682" s="3" t="s">
        <v>677</v>
      </c>
      <c r="D682" s="4">
        <v>1994</v>
      </c>
      <c r="E682" s="5"/>
      <c r="F682" s="60"/>
      <c r="G682" s="60"/>
      <c r="H682" s="60"/>
      <c r="I682" s="60"/>
      <c r="J682" s="60">
        <v>19</v>
      </c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>
        <f>VLOOKUP(B682,[26]Лист1!$B$57:$O$71,14,FALSE)</f>
        <v>26</v>
      </c>
      <c r="V682" s="60"/>
      <c r="W682" s="60"/>
      <c r="X682" s="60">
        <f t="shared" si="23"/>
        <v>45</v>
      </c>
    </row>
    <row r="683" spans="1:24" x14ac:dyDescent="0.25">
      <c r="A683" s="16">
        <v>36</v>
      </c>
      <c r="B683" s="3" t="s">
        <v>785</v>
      </c>
      <c r="C683" s="3" t="s">
        <v>786</v>
      </c>
      <c r="D683" s="4">
        <v>1996</v>
      </c>
      <c r="E683" s="5"/>
      <c r="F683" s="60"/>
      <c r="G683" s="60"/>
      <c r="H683" s="60"/>
      <c r="I683" s="60"/>
      <c r="J683" s="60"/>
      <c r="K683" s="60"/>
      <c r="L683" s="60"/>
      <c r="M683" s="60"/>
      <c r="N683" s="60">
        <v>22</v>
      </c>
      <c r="O683" s="60"/>
      <c r="P683" s="60"/>
      <c r="Q683" s="60"/>
      <c r="R683" s="60"/>
      <c r="S683" s="60"/>
      <c r="T683" s="60"/>
      <c r="U683" s="60"/>
      <c r="V683" s="60"/>
      <c r="W683" s="60">
        <v>23</v>
      </c>
      <c r="X683" s="60">
        <f t="shared" si="23"/>
        <v>45</v>
      </c>
    </row>
    <row r="684" spans="1:24" x14ac:dyDescent="0.25">
      <c r="A684" s="16">
        <v>38</v>
      </c>
      <c r="B684" s="3" t="s">
        <v>500</v>
      </c>
      <c r="C684" s="3" t="s">
        <v>501</v>
      </c>
      <c r="D684" s="6">
        <v>1984</v>
      </c>
      <c r="E684" s="5"/>
      <c r="F684" s="60"/>
      <c r="G684" s="60"/>
      <c r="H684" s="60">
        <f>VLOOKUP(B684,'[22]Протокол старта'!$B$89:$J$103,9,FALSE)</f>
        <v>20</v>
      </c>
      <c r="I684" s="60"/>
      <c r="J684" s="60"/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>
        <v>21</v>
      </c>
      <c r="W684" s="60"/>
      <c r="X684" s="60">
        <f t="shared" si="23"/>
        <v>41</v>
      </c>
    </row>
    <row r="685" spans="1:24" x14ac:dyDescent="0.25">
      <c r="A685" s="16">
        <v>39</v>
      </c>
      <c r="B685" s="1" t="s">
        <v>765</v>
      </c>
      <c r="C685" s="1" t="s">
        <v>766</v>
      </c>
      <c r="D685" s="4">
        <v>1980</v>
      </c>
      <c r="E685" s="5"/>
      <c r="F685" s="60"/>
      <c r="G685" s="60"/>
      <c r="H685" s="60"/>
      <c r="I685" s="60"/>
      <c r="J685" s="60"/>
      <c r="K685" s="60"/>
      <c r="L685" s="60"/>
      <c r="M685" s="60">
        <v>19</v>
      </c>
      <c r="N685" s="60"/>
      <c r="O685" s="60"/>
      <c r="P685" s="60"/>
      <c r="Q685" s="60"/>
      <c r="R685" s="60">
        <f>VLOOKUP(B685,[25]Лист1!$B$21:$J$30,9,FALSE)</f>
        <v>21</v>
      </c>
      <c r="S685" s="60"/>
      <c r="T685" s="60"/>
      <c r="U685" s="60"/>
      <c r="V685" s="60"/>
      <c r="W685" s="60"/>
      <c r="X685" s="60">
        <f t="shared" si="23"/>
        <v>40</v>
      </c>
    </row>
    <row r="686" spans="1:24" x14ac:dyDescent="0.25">
      <c r="A686" s="16">
        <v>40</v>
      </c>
      <c r="B686" s="3" t="s">
        <v>328</v>
      </c>
      <c r="C686" s="3" t="s">
        <v>329</v>
      </c>
      <c r="D686" s="4">
        <v>1985</v>
      </c>
      <c r="E686" s="5">
        <f>VLOOKUP(B686,[1]Лист1!$B$223:$C$245,2,FALSE)</f>
        <v>16</v>
      </c>
      <c r="F686" s="60">
        <f>VLOOKUP(B686,[19]Лист1!$B$21:$R$31,17,FALSE)</f>
        <v>20</v>
      </c>
      <c r="G686" s="60"/>
      <c r="H686" s="60"/>
      <c r="I686" s="60"/>
      <c r="J686" s="60"/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>
        <f t="shared" si="23"/>
        <v>36</v>
      </c>
    </row>
    <row r="687" spans="1:24" x14ac:dyDescent="0.25">
      <c r="A687" s="16">
        <v>41</v>
      </c>
      <c r="B687" s="1" t="s">
        <v>413</v>
      </c>
      <c r="C687" s="1" t="s">
        <v>414</v>
      </c>
      <c r="D687" s="16">
        <v>1993</v>
      </c>
      <c r="E687" s="5"/>
      <c r="F687" s="60">
        <f>VLOOKUP(B687,[19]Лист1!$B$21:$R$31,17,FALSE)</f>
        <v>22</v>
      </c>
      <c r="G687" s="60"/>
      <c r="H687" s="60"/>
      <c r="I687" s="60"/>
      <c r="J687" s="60">
        <f>VLOOKUP(B687,[20]М0кр!$C$17:$J$49,8,FALSE)</f>
        <v>11</v>
      </c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>
        <f t="shared" si="23"/>
        <v>33</v>
      </c>
    </row>
    <row r="688" spans="1:24" x14ac:dyDescent="0.25">
      <c r="A688" s="16">
        <v>41</v>
      </c>
      <c r="B688" s="17" t="s">
        <v>833</v>
      </c>
      <c r="C688" s="17" t="s">
        <v>729</v>
      </c>
      <c r="D688" s="4">
        <v>1994</v>
      </c>
      <c r="E688" s="5"/>
      <c r="F688" s="60"/>
      <c r="G688" s="60"/>
      <c r="H688" s="60"/>
      <c r="I688" s="60"/>
      <c r="J688" s="60"/>
      <c r="K688" s="60"/>
      <c r="L688" s="60"/>
      <c r="M688" s="60"/>
      <c r="N688" s="60"/>
      <c r="O688" s="60"/>
      <c r="P688" s="60"/>
      <c r="Q688" s="60">
        <v>33</v>
      </c>
      <c r="R688" s="60"/>
      <c r="S688" s="60"/>
      <c r="T688" s="60"/>
      <c r="U688" s="60"/>
      <c r="V688" s="60"/>
      <c r="W688" s="60"/>
      <c r="X688" s="60">
        <f t="shared" si="23"/>
        <v>33</v>
      </c>
    </row>
    <row r="689" spans="1:24" x14ac:dyDescent="0.25">
      <c r="A689" s="16">
        <v>43</v>
      </c>
      <c r="B689" s="3" t="s">
        <v>326</v>
      </c>
      <c r="C689" s="3" t="s">
        <v>327</v>
      </c>
      <c r="D689" s="4">
        <v>1980</v>
      </c>
      <c r="E689" s="5">
        <f>VLOOKUP(B689,[1]Лист1!$B$223:$C$245,2,FALSE)</f>
        <v>17</v>
      </c>
      <c r="F689" s="60"/>
      <c r="G689" s="60"/>
      <c r="H689" s="60"/>
      <c r="I689" s="60"/>
      <c r="J689" s="60">
        <f>VLOOKUP(B689,[20]М0кр!$C$17:$J$49,8,FALSE)</f>
        <v>14</v>
      </c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>
        <f t="shared" si="23"/>
        <v>31</v>
      </c>
    </row>
    <row r="690" spans="1:24" x14ac:dyDescent="0.25">
      <c r="A690" s="16">
        <v>43</v>
      </c>
      <c r="B690" s="17" t="s">
        <v>1208</v>
      </c>
      <c r="C690" s="3"/>
      <c r="D690" s="4">
        <v>1989</v>
      </c>
      <c r="E690" s="5"/>
      <c r="F690" s="60"/>
      <c r="G690" s="60"/>
      <c r="H690" s="60"/>
      <c r="I690" s="60"/>
      <c r="J690" s="60"/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>
        <v>31</v>
      </c>
      <c r="W690" s="60"/>
      <c r="X690" s="60">
        <f t="shared" si="23"/>
        <v>31</v>
      </c>
    </row>
    <row r="691" spans="1:24" x14ac:dyDescent="0.25">
      <c r="A691" s="16">
        <v>43</v>
      </c>
      <c r="B691" s="17" t="s">
        <v>1242</v>
      </c>
      <c r="C691" s="3"/>
      <c r="D691" s="4">
        <v>1994</v>
      </c>
      <c r="E691" s="5"/>
      <c r="F691" s="60"/>
      <c r="G691" s="60"/>
      <c r="H691" s="60"/>
      <c r="I691" s="60"/>
      <c r="J691" s="60"/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>
        <v>31</v>
      </c>
      <c r="X691" s="60">
        <f t="shared" si="23"/>
        <v>31</v>
      </c>
    </row>
    <row r="692" spans="1:24" x14ac:dyDescent="0.25">
      <c r="A692" s="16">
        <v>46</v>
      </c>
      <c r="B692" s="3" t="s">
        <v>671</v>
      </c>
      <c r="C692" s="3" t="s">
        <v>672</v>
      </c>
      <c r="D692" s="4">
        <v>1968</v>
      </c>
      <c r="E692" s="5"/>
      <c r="F692" s="60"/>
      <c r="G692" s="60"/>
      <c r="H692" s="60"/>
      <c r="I692" s="60"/>
      <c r="J692" s="60">
        <v>29</v>
      </c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>
        <f t="shared" si="23"/>
        <v>29</v>
      </c>
    </row>
    <row r="693" spans="1:24" x14ac:dyDescent="0.25">
      <c r="A693" s="16">
        <v>46</v>
      </c>
      <c r="B693" s="3" t="s">
        <v>728</v>
      </c>
      <c r="C693" s="3" t="s">
        <v>729</v>
      </c>
      <c r="D693" s="4">
        <v>1986</v>
      </c>
      <c r="E693" s="5"/>
      <c r="F693" s="60"/>
      <c r="G693" s="60"/>
      <c r="H693" s="60"/>
      <c r="I693" s="60"/>
      <c r="J693" s="60"/>
      <c r="K693" s="60"/>
      <c r="L693" s="60">
        <v>29</v>
      </c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>
        <f t="shared" si="23"/>
        <v>29</v>
      </c>
    </row>
    <row r="694" spans="1:24" x14ac:dyDescent="0.25">
      <c r="A694" s="16">
        <v>46</v>
      </c>
      <c r="B694" s="3" t="s">
        <v>986</v>
      </c>
      <c r="C694" s="3" t="s">
        <v>887</v>
      </c>
      <c r="D694" s="4">
        <v>1994</v>
      </c>
      <c r="E694" s="5"/>
      <c r="F694" s="60"/>
      <c r="G694" s="60"/>
      <c r="H694" s="60"/>
      <c r="I694" s="60"/>
      <c r="J694" s="60"/>
      <c r="K694" s="60"/>
      <c r="L694" s="60"/>
      <c r="M694" s="60"/>
      <c r="N694" s="60"/>
      <c r="O694" s="60"/>
      <c r="P694" s="60"/>
      <c r="Q694" s="60"/>
      <c r="R694" s="60"/>
      <c r="S694" s="60">
        <v>29</v>
      </c>
      <c r="T694" s="60"/>
      <c r="U694" s="60"/>
      <c r="V694" s="60"/>
      <c r="W694" s="60"/>
      <c r="X694" s="60">
        <f t="shared" si="23"/>
        <v>29</v>
      </c>
    </row>
    <row r="695" spans="1:24" x14ac:dyDescent="0.25">
      <c r="A695" s="16">
        <v>46</v>
      </c>
      <c r="B695" s="17" t="s">
        <v>1243</v>
      </c>
      <c r="C695" s="3"/>
      <c r="D695" s="4">
        <v>1989</v>
      </c>
      <c r="E695" s="5"/>
      <c r="F695" s="60"/>
      <c r="G695" s="60"/>
      <c r="H695" s="60"/>
      <c r="I695" s="60"/>
      <c r="J695" s="60"/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>
        <v>29</v>
      </c>
      <c r="X695" s="60">
        <f t="shared" si="23"/>
        <v>29</v>
      </c>
    </row>
    <row r="696" spans="1:24" x14ac:dyDescent="0.25">
      <c r="A696" s="16">
        <v>50</v>
      </c>
      <c r="B696" s="3" t="s">
        <v>683</v>
      </c>
      <c r="C696" s="3" t="s">
        <v>687</v>
      </c>
      <c r="D696" s="4">
        <v>1980</v>
      </c>
      <c r="E696" s="5"/>
      <c r="F696" s="60"/>
      <c r="G696" s="60"/>
      <c r="H696" s="60"/>
      <c r="I696" s="60"/>
      <c r="J696" s="60">
        <v>7</v>
      </c>
      <c r="K696" s="60"/>
      <c r="L696" s="60"/>
      <c r="M696" s="60"/>
      <c r="N696" s="60">
        <f>VLOOKUP(B696,[24]Лист1!$B$14:$I$30,8,FALSE)</f>
        <v>21</v>
      </c>
      <c r="O696" s="60"/>
      <c r="P696" s="60"/>
      <c r="Q696" s="60"/>
      <c r="R696" s="60"/>
      <c r="S696" s="60"/>
      <c r="T696" s="60"/>
      <c r="U696" s="60"/>
      <c r="V696" s="60"/>
      <c r="W696" s="60"/>
      <c r="X696" s="60">
        <f t="shared" si="23"/>
        <v>28</v>
      </c>
    </row>
    <row r="697" spans="1:24" x14ac:dyDescent="0.25">
      <c r="A697" s="16">
        <v>51</v>
      </c>
      <c r="B697" s="17" t="s">
        <v>834</v>
      </c>
      <c r="C697" s="17" t="s">
        <v>835</v>
      </c>
      <c r="D697" s="4">
        <v>1998</v>
      </c>
      <c r="E697" s="5"/>
      <c r="F697" s="60"/>
      <c r="G697" s="60"/>
      <c r="H697" s="60"/>
      <c r="I697" s="60"/>
      <c r="J697" s="60"/>
      <c r="K697" s="60"/>
      <c r="L697" s="60"/>
      <c r="M697" s="60"/>
      <c r="N697" s="60"/>
      <c r="O697" s="60"/>
      <c r="P697" s="60"/>
      <c r="Q697" s="60">
        <v>27</v>
      </c>
      <c r="R697" s="60"/>
      <c r="S697" s="60"/>
      <c r="T697" s="60"/>
      <c r="U697" s="60"/>
      <c r="V697" s="60"/>
      <c r="W697" s="60"/>
      <c r="X697" s="60">
        <f t="shared" si="23"/>
        <v>27</v>
      </c>
    </row>
    <row r="698" spans="1:24" x14ac:dyDescent="0.25">
      <c r="A698" s="16">
        <v>51</v>
      </c>
      <c r="B698" s="3" t="s">
        <v>987</v>
      </c>
      <c r="C698" s="3" t="s">
        <v>988</v>
      </c>
      <c r="D698" s="4">
        <v>1987</v>
      </c>
      <c r="E698" s="5"/>
      <c r="F698" s="60"/>
      <c r="G698" s="60"/>
      <c r="H698" s="60"/>
      <c r="I698" s="60"/>
      <c r="J698" s="60"/>
      <c r="K698" s="60"/>
      <c r="L698" s="60"/>
      <c r="M698" s="60"/>
      <c r="N698" s="60"/>
      <c r="O698" s="60"/>
      <c r="P698" s="60"/>
      <c r="Q698" s="60"/>
      <c r="R698" s="60"/>
      <c r="S698" s="60">
        <v>27</v>
      </c>
      <c r="T698" s="60"/>
      <c r="U698" s="60"/>
      <c r="V698" s="60"/>
      <c r="W698" s="60"/>
      <c r="X698" s="60">
        <f t="shared" si="23"/>
        <v>27</v>
      </c>
    </row>
    <row r="699" spans="1:24" x14ac:dyDescent="0.25">
      <c r="A699" s="16">
        <v>51</v>
      </c>
      <c r="B699" s="45" t="s">
        <v>1105</v>
      </c>
      <c r="C699" s="45" t="s">
        <v>784</v>
      </c>
      <c r="D699" s="45">
        <v>1986</v>
      </c>
      <c r="E699" s="5"/>
      <c r="F699" s="60"/>
      <c r="G699" s="60"/>
      <c r="H699" s="60"/>
      <c r="I699" s="60"/>
      <c r="J699" s="60"/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>
        <v>27</v>
      </c>
      <c r="V699" s="60"/>
      <c r="W699" s="60"/>
      <c r="X699" s="60">
        <f t="shared" si="23"/>
        <v>27</v>
      </c>
    </row>
    <row r="700" spans="1:24" x14ac:dyDescent="0.25">
      <c r="A700" s="16">
        <v>51</v>
      </c>
      <c r="B700" s="17" t="s">
        <v>1209</v>
      </c>
      <c r="C700" s="3"/>
      <c r="D700" s="4">
        <v>1977</v>
      </c>
      <c r="E700" s="5"/>
      <c r="F700" s="60"/>
      <c r="G700" s="60"/>
      <c r="H700" s="60"/>
      <c r="I700" s="60"/>
      <c r="J700" s="60"/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>
        <v>27</v>
      </c>
      <c r="W700" s="60"/>
      <c r="X700" s="60">
        <f t="shared" si="23"/>
        <v>27</v>
      </c>
    </row>
    <row r="701" spans="1:24" x14ac:dyDescent="0.25">
      <c r="A701" s="16">
        <v>51</v>
      </c>
      <c r="B701" s="17" t="s">
        <v>1244</v>
      </c>
      <c r="C701" s="3"/>
      <c r="D701" s="4">
        <v>1993</v>
      </c>
      <c r="E701" s="5"/>
      <c r="F701" s="60"/>
      <c r="G701" s="60"/>
      <c r="H701" s="60"/>
      <c r="I701" s="60"/>
      <c r="J701" s="60"/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>
        <v>27</v>
      </c>
      <c r="X701" s="60">
        <f t="shared" si="23"/>
        <v>27</v>
      </c>
    </row>
    <row r="702" spans="1:24" x14ac:dyDescent="0.25">
      <c r="A702" s="16">
        <v>56</v>
      </c>
      <c r="B702" s="3" t="s">
        <v>164</v>
      </c>
      <c r="C702" s="3" t="s">
        <v>319</v>
      </c>
      <c r="D702" s="4">
        <v>1987</v>
      </c>
      <c r="E702" s="5">
        <f>VLOOKUP(B702,[1]Лист1!$B$223:$C$245,2,FALSE)</f>
        <v>26</v>
      </c>
      <c r="F702" s="60"/>
      <c r="G702" s="60"/>
      <c r="H702" s="60"/>
      <c r="I702" s="60"/>
      <c r="J702" s="60"/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>
        <f t="shared" si="23"/>
        <v>26</v>
      </c>
    </row>
    <row r="703" spans="1:24" x14ac:dyDescent="0.25">
      <c r="A703" s="16">
        <v>56</v>
      </c>
      <c r="B703" s="17" t="s">
        <v>204</v>
      </c>
      <c r="C703" s="17" t="s">
        <v>836</v>
      </c>
      <c r="D703" s="4">
        <v>1998</v>
      </c>
      <c r="E703" s="5"/>
      <c r="F703" s="60"/>
      <c r="G703" s="60"/>
      <c r="H703" s="60"/>
      <c r="I703" s="60"/>
      <c r="J703" s="60"/>
      <c r="K703" s="60"/>
      <c r="L703" s="60"/>
      <c r="M703" s="60"/>
      <c r="N703" s="60"/>
      <c r="O703" s="60"/>
      <c r="P703" s="60"/>
      <c r="Q703" s="60">
        <v>26</v>
      </c>
      <c r="R703" s="60"/>
      <c r="S703" s="60"/>
      <c r="T703" s="60"/>
      <c r="U703" s="60"/>
      <c r="V703" s="60"/>
      <c r="W703" s="60"/>
      <c r="X703" s="60">
        <f t="shared" si="23"/>
        <v>26</v>
      </c>
    </row>
    <row r="704" spans="1:24" x14ac:dyDescent="0.25">
      <c r="A704" s="16">
        <v>56</v>
      </c>
      <c r="B704" s="3" t="s">
        <v>989</v>
      </c>
      <c r="C704" s="3" t="s">
        <v>990</v>
      </c>
      <c r="D704" s="4">
        <v>1980</v>
      </c>
      <c r="E704" s="5"/>
      <c r="F704" s="60"/>
      <c r="G704" s="60"/>
      <c r="H704" s="60"/>
      <c r="I704" s="60"/>
      <c r="J704" s="60"/>
      <c r="K704" s="60"/>
      <c r="L704" s="60"/>
      <c r="M704" s="60"/>
      <c r="N704" s="60"/>
      <c r="O704" s="60"/>
      <c r="P704" s="60"/>
      <c r="Q704" s="60"/>
      <c r="R704" s="60"/>
      <c r="S704" s="60">
        <v>26</v>
      </c>
      <c r="T704" s="60"/>
      <c r="U704" s="60"/>
      <c r="V704" s="60"/>
      <c r="W704" s="60"/>
      <c r="X704" s="60">
        <f t="shared" si="23"/>
        <v>26</v>
      </c>
    </row>
    <row r="705" spans="1:24" x14ac:dyDescent="0.25">
      <c r="A705" s="16">
        <v>56</v>
      </c>
      <c r="B705" s="17" t="s">
        <v>1245</v>
      </c>
      <c r="C705" s="3"/>
      <c r="D705" s="4">
        <v>1995</v>
      </c>
      <c r="E705" s="5"/>
      <c r="F705" s="60"/>
      <c r="G705" s="60"/>
      <c r="H705" s="60"/>
      <c r="I705" s="60"/>
      <c r="J705" s="60"/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>
        <v>26</v>
      </c>
      <c r="X705" s="60">
        <f t="shared" si="23"/>
        <v>26</v>
      </c>
    </row>
    <row r="706" spans="1:24" x14ac:dyDescent="0.25">
      <c r="A706" s="16">
        <v>60</v>
      </c>
      <c r="B706" s="1" t="s">
        <v>761</v>
      </c>
      <c r="C706" s="1" t="s">
        <v>762</v>
      </c>
      <c r="D706" s="4">
        <v>1983</v>
      </c>
      <c r="E706" s="5"/>
      <c r="F706" s="60"/>
      <c r="G706" s="60"/>
      <c r="H706" s="60"/>
      <c r="I706" s="60"/>
      <c r="J706" s="60"/>
      <c r="K706" s="60"/>
      <c r="L706" s="60"/>
      <c r="M706" s="60">
        <v>25</v>
      </c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>
        <f t="shared" si="23"/>
        <v>25</v>
      </c>
    </row>
    <row r="707" spans="1:24" x14ac:dyDescent="0.25">
      <c r="A707" s="16">
        <v>60</v>
      </c>
      <c r="B707" s="17" t="s">
        <v>837</v>
      </c>
      <c r="C707" s="17" t="s">
        <v>838</v>
      </c>
      <c r="D707" s="4">
        <v>1992</v>
      </c>
      <c r="E707" s="5"/>
      <c r="F707" s="60"/>
      <c r="G707" s="60"/>
      <c r="H707" s="60"/>
      <c r="I707" s="60"/>
      <c r="J707" s="60"/>
      <c r="K707" s="60"/>
      <c r="L707" s="60"/>
      <c r="M707" s="60"/>
      <c r="N707" s="60"/>
      <c r="O707" s="60"/>
      <c r="P707" s="60"/>
      <c r="Q707" s="60">
        <v>25</v>
      </c>
      <c r="R707" s="60"/>
      <c r="S707" s="60"/>
      <c r="T707" s="60"/>
      <c r="U707" s="60"/>
      <c r="V707" s="60"/>
      <c r="W707" s="60"/>
      <c r="X707" s="60">
        <f t="shared" si="23"/>
        <v>25</v>
      </c>
    </row>
    <row r="708" spans="1:24" x14ac:dyDescent="0.25">
      <c r="A708" s="16">
        <v>60</v>
      </c>
      <c r="B708" s="45" t="s">
        <v>864</v>
      </c>
      <c r="C708" s="45" t="s">
        <v>818</v>
      </c>
      <c r="D708" s="4">
        <v>1980</v>
      </c>
      <c r="E708" s="5"/>
      <c r="F708" s="60"/>
      <c r="G708" s="60"/>
      <c r="H708" s="60"/>
      <c r="I708" s="60"/>
      <c r="J708" s="60"/>
      <c r="K708" s="60"/>
      <c r="L708" s="60"/>
      <c r="M708" s="60"/>
      <c r="N708" s="60"/>
      <c r="O708" s="60"/>
      <c r="P708" s="60"/>
      <c r="Q708" s="60"/>
      <c r="R708" s="60">
        <v>25</v>
      </c>
      <c r="S708" s="60"/>
      <c r="T708" s="60"/>
      <c r="U708" s="60"/>
      <c r="V708" s="60"/>
      <c r="W708" s="60"/>
      <c r="X708" s="60">
        <f t="shared" si="23"/>
        <v>25</v>
      </c>
    </row>
    <row r="709" spans="1:24" x14ac:dyDescent="0.25">
      <c r="A709" s="16">
        <v>60</v>
      </c>
      <c r="B709" s="3" t="s">
        <v>991</v>
      </c>
      <c r="C709" s="3" t="s">
        <v>988</v>
      </c>
      <c r="D709" s="4">
        <v>1987</v>
      </c>
      <c r="E709" s="5"/>
      <c r="F709" s="60"/>
      <c r="G709" s="60"/>
      <c r="H709" s="60"/>
      <c r="I709" s="60"/>
      <c r="J709" s="60"/>
      <c r="K709" s="60"/>
      <c r="L709" s="60"/>
      <c r="M709" s="60"/>
      <c r="N709" s="60"/>
      <c r="O709" s="60"/>
      <c r="P709" s="60"/>
      <c r="Q709" s="60"/>
      <c r="R709" s="60"/>
      <c r="S709" s="60">
        <v>25</v>
      </c>
      <c r="T709" s="60"/>
      <c r="U709" s="60"/>
      <c r="V709" s="60"/>
      <c r="W709" s="60"/>
      <c r="X709" s="60">
        <f t="shared" si="23"/>
        <v>25</v>
      </c>
    </row>
    <row r="710" spans="1:24" x14ac:dyDescent="0.25">
      <c r="A710" s="16">
        <v>60</v>
      </c>
      <c r="B710" s="45" t="s">
        <v>1106</v>
      </c>
      <c r="C710" s="45" t="s">
        <v>784</v>
      </c>
      <c r="D710" s="45">
        <v>1984</v>
      </c>
      <c r="E710" s="5"/>
      <c r="F710" s="60"/>
      <c r="G710" s="60"/>
      <c r="H710" s="60"/>
      <c r="I710" s="60"/>
      <c r="J710" s="60"/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>
        <v>25</v>
      </c>
      <c r="V710" s="60"/>
      <c r="W710" s="60"/>
      <c r="X710" s="60">
        <f t="shared" si="23"/>
        <v>25</v>
      </c>
    </row>
    <row r="711" spans="1:24" x14ac:dyDescent="0.25">
      <c r="A711" s="16">
        <v>65</v>
      </c>
      <c r="B711" s="45" t="s">
        <v>1107</v>
      </c>
      <c r="C711" s="45" t="s">
        <v>416</v>
      </c>
      <c r="D711" s="45">
        <v>1995</v>
      </c>
      <c r="E711" s="5"/>
      <c r="F711" s="60"/>
      <c r="G711" s="60"/>
      <c r="H711" s="60"/>
      <c r="I711" s="60"/>
      <c r="J711" s="60"/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>
        <v>24</v>
      </c>
      <c r="V711" s="60"/>
      <c r="W711" s="60"/>
      <c r="X711" s="60">
        <f t="shared" ref="X711:X742" si="24">SUM(E711:W711)</f>
        <v>24</v>
      </c>
    </row>
    <row r="712" spans="1:24" x14ac:dyDescent="0.25">
      <c r="A712" s="16">
        <v>66</v>
      </c>
      <c r="B712" s="3" t="s">
        <v>681</v>
      </c>
      <c r="C712" s="3" t="s">
        <v>345</v>
      </c>
      <c r="D712" s="4">
        <v>1980</v>
      </c>
      <c r="E712" s="5"/>
      <c r="F712" s="60"/>
      <c r="G712" s="60"/>
      <c r="H712" s="60"/>
      <c r="I712" s="60"/>
      <c r="J712" s="60">
        <v>13</v>
      </c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>
        <v>10</v>
      </c>
      <c r="W712" s="60"/>
      <c r="X712" s="60">
        <f t="shared" si="24"/>
        <v>23</v>
      </c>
    </row>
    <row r="713" spans="1:24" x14ac:dyDescent="0.25">
      <c r="A713" s="16">
        <v>67</v>
      </c>
      <c r="B713" s="3" t="s">
        <v>673</v>
      </c>
      <c r="C713" s="3" t="s">
        <v>562</v>
      </c>
      <c r="D713" s="4">
        <v>1996</v>
      </c>
      <c r="E713" s="5"/>
      <c r="F713" s="60"/>
      <c r="G713" s="60"/>
      <c r="H713" s="60"/>
      <c r="I713" s="60"/>
      <c r="J713" s="60">
        <v>22</v>
      </c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>
        <f t="shared" si="24"/>
        <v>22</v>
      </c>
    </row>
    <row r="714" spans="1:24" x14ac:dyDescent="0.25">
      <c r="A714" s="16">
        <v>67</v>
      </c>
      <c r="B714" s="45" t="s">
        <v>867</v>
      </c>
      <c r="C714" s="45" t="s">
        <v>868</v>
      </c>
      <c r="D714" s="4">
        <v>1983</v>
      </c>
      <c r="E714" s="5"/>
      <c r="F714" s="60"/>
      <c r="G714" s="60"/>
      <c r="H714" s="60"/>
      <c r="I714" s="60"/>
      <c r="J714" s="60"/>
      <c r="K714" s="60"/>
      <c r="L714" s="60"/>
      <c r="M714" s="60"/>
      <c r="N714" s="60"/>
      <c r="O714" s="60"/>
      <c r="P714" s="60"/>
      <c r="Q714" s="60"/>
      <c r="R714" s="60">
        <v>22</v>
      </c>
      <c r="S714" s="60"/>
      <c r="T714" s="60"/>
      <c r="U714" s="60"/>
      <c r="V714" s="60"/>
      <c r="W714" s="60"/>
      <c r="X714" s="60">
        <f t="shared" si="24"/>
        <v>22</v>
      </c>
    </row>
    <row r="715" spans="1:24" x14ac:dyDescent="0.25">
      <c r="A715" s="16">
        <v>67</v>
      </c>
      <c r="B715" s="45" t="s">
        <v>1108</v>
      </c>
      <c r="C715" s="45" t="s">
        <v>416</v>
      </c>
      <c r="D715" s="45">
        <v>1980</v>
      </c>
      <c r="E715" s="5"/>
      <c r="F715" s="60"/>
      <c r="G715" s="60"/>
      <c r="H715" s="60"/>
      <c r="I715" s="60"/>
      <c r="J715" s="60"/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>
        <v>22</v>
      </c>
      <c r="V715" s="60"/>
      <c r="W715" s="60"/>
      <c r="X715" s="60">
        <f t="shared" si="24"/>
        <v>22</v>
      </c>
    </row>
    <row r="716" spans="1:24" x14ac:dyDescent="0.25">
      <c r="A716" s="16">
        <v>67</v>
      </c>
      <c r="B716" s="17" t="s">
        <v>1210</v>
      </c>
      <c r="C716" s="3"/>
      <c r="D716" s="4">
        <v>1977</v>
      </c>
      <c r="E716" s="5"/>
      <c r="F716" s="60"/>
      <c r="G716" s="60"/>
      <c r="H716" s="60"/>
      <c r="I716" s="60"/>
      <c r="J716" s="60"/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>
        <v>22</v>
      </c>
      <c r="W716" s="60"/>
      <c r="X716" s="60">
        <f t="shared" si="24"/>
        <v>22</v>
      </c>
    </row>
    <row r="717" spans="1:24" x14ac:dyDescent="0.25">
      <c r="A717" s="16">
        <v>71</v>
      </c>
      <c r="B717" s="17" t="s">
        <v>499</v>
      </c>
      <c r="C717" s="17" t="s">
        <v>81</v>
      </c>
      <c r="D717" s="6">
        <v>1998</v>
      </c>
      <c r="E717" s="5"/>
      <c r="F717" s="60"/>
      <c r="G717" s="60"/>
      <c r="H717" s="60">
        <f>VLOOKUP(B717,'[22]Протокол старта'!$B$89:$J$103,9,FALSE)</f>
        <v>21</v>
      </c>
      <c r="I717" s="60"/>
      <c r="J717" s="60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>
        <f t="shared" si="24"/>
        <v>21</v>
      </c>
    </row>
    <row r="718" spans="1:24" x14ac:dyDescent="0.25">
      <c r="A718" s="16">
        <v>71</v>
      </c>
      <c r="B718" s="45" t="s">
        <v>1109</v>
      </c>
      <c r="C718" s="45" t="s">
        <v>1060</v>
      </c>
      <c r="D718" s="45">
        <v>1981</v>
      </c>
      <c r="E718" s="5"/>
      <c r="F718" s="60"/>
      <c r="G718" s="60"/>
      <c r="H718" s="60"/>
      <c r="I718" s="60"/>
      <c r="J718" s="60"/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>
        <v>21</v>
      </c>
      <c r="V718" s="60"/>
      <c r="W718" s="60"/>
      <c r="X718" s="60">
        <f t="shared" si="24"/>
        <v>21</v>
      </c>
    </row>
    <row r="719" spans="1:24" x14ac:dyDescent="0.25">
      <c r="A719" s="16">
        <v>73</v>
      </c>
      <c r="B719" s="3" t="s">
        <v>674</v>
      </c>
      <c r="C719" s="3" t="s">
        <v>675</v>
      </c>
      <c r="D719" s="4">
        <v>1980</v>
      </c>
      <c r="E719" s="5"/>
      <c r="F719" s="60"/>
      <c r="G719" s="60"/>
      <c r="H719" s="60"/>
      <c r="I719" s="60"/>
      <c r="J719" s="60">
        <v>20</v>
      </c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>
        <f t="shared" si="24"/>
        <v>20</v>
      </c>
    </row>
    <row r="720" spans="1:24" x14ac:dyDescent="0.25">
      <c r="A720" s="16">
        <v>73</v>
      </c>
      <c r="B720" s="3" t="s">
        <v>736</v>
      </c>
      <c r="C720" s="3" t="s">
        <v>737</v>
      </c>
      <c r="D720" s="4">
        <v>1989</v>
      </c>
      <c r="E720" s="5"/>
      <c r="F720" s="60"/>
      <c r="G720" s="60"/>
      <c r="H720" s="60"/>
      <c r="I720" s="60"/>
      <c r="J720" s="60"/>
      <c r="K720" s="60"/>
      <c r="L720" s="60">
        <v>20</v>
      </c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>
        <f t="shared" si="24"/>
        <v>20</v>
      </c>
    </row>
    <row r="721" spans="1:24" x14ac:dyDescent="0.25">
      <c r="A721" s="16">
        <v>73</v>
      </c>
      <c r="B721" s="45" t="s">
        <v>1110</v>
      </c>
      <c r="C721" s="45" t="s">
        <v>1111</v>
      </c>
      <c r="D721" s="45">
        <v>1983</v>
      </c>
      <c r="E721" s="5"/>
      <c r="F721" s="60"/>
      <c r="G721" s="60"/>
      <c r="H721" s="60"/>
      <c r="I721" s="60"/>
      <c r="J721" s="60"/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>
        <v>20</v>
      </c>
      <c r="V721" s="60"/>
      <c r="W721" s="60"/>
      <c r="X721" s="60">
        <f t="shared" si="24"/>
        <v>20</v>
      </c>
    </row>
    <row r="722" spans="1:24" x14ac:dyDescent="0.25">
      <c r="A722" s="16">
        <v>73</v>
      </c>
      <c r="B722" s="3" t="s">
        <v>684</v>
      </c>
      <c r="C722" s="3" t="s">
        <v>688</v>
      </c>
      <c r="D722" s="4">
        <v>1978</v>
      </c>
      <c r="E722" s="5"/>
      <c r="F722" s="60"/>
      <c r="G722" s="60"/>
      <c r="H722" s="60"/>
      <c r="I722" s="60"/>
      <c r="J722" s="60">
        <v>6</v>
      </c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>
        <v>14</v>
      </c>
      <c r="W722" s="60"/>
      <c r="X722" s="60">
        <f t="shared" si="24"/>
        <v>20</v>
      </c>
    </row>
    <row r="723" spans="1:24" x14ac:dyDescent="0.25">
      <c r="A723" s="16">
        <v>73</v>
      </c>
      <c r="B723" s="17" t="s">
        <v>1211</v>
      </c>
      <c r="C723" s="3"/>
      <c r="D723" s="4">
        <v>1978</v>
      </c>
      <c r="E723" s="5"/>
      <c r="F723" s="60"/>
      <c r="G723" s="60"/>
      <c r="H723" s="60"/>
      <c r="I723" s="60"/>
      <c r="J723" s="60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>
        <v>20</v>
      </c>
      <c r="W723" s="60"/>
      <c r="X723" s="60">
        <f t="shared" si="24"/>
        <v>20</v>
      </c>
    </row>
    <row r="724" spans="1:24" x14ac:dyDescent="0.25">
      <c r="A724" s="16">
        <v>78</v>
      </c>
      <c r="B724" s="3" t="s">
        <v>787</v>
      </c>
      <c r="C724" s="3" t="s">
        <v>788</v>
      </c>
      <c r="D724" s="4">
        <v>1983</v>
      </c>
      <c r="E724" s="5"/>
      <c r="F724" s="60"/>
      <c r="G724" s="60"/>
      <c r="H724" s="60"/>
      <c r="I724" s="60"/>
      <c r="J724" s="60"/>
      <c r="K724" s="60"/>
      <c r="L724" s="60"/>
      <c r="M724" s="60"/>
      <c r="N724" s="60">
        <v>19</v>
      </c>
      <c r="O724" s="60"/>
      <c r="P724" s="60"/>
      <c r="Q724" s="60"/>
      <c r="R724" s="60"/>
      <c r="S724" s="60"/>
      <c r="T724" s="60"/>
      <c r="U724" s="60"/>
      <c r="V724" s="60"/>
      <c r="W724" s="60"/>
      <c r="X724" s="60">
        <f t="shared" si="24"/>
        <v>19</v>
      </c>
    </row>
    <row r="725" spans="1:24" x14ac:dyDescent="0.25">
      <c r="A725" s="16">
        <v>78</v>
      </c>
      <c r="B725" s="17" t="s">
        <v>839</v>
      </c>
      <c r="C725" s="17" t="s">
        <v>840</v>
      </c>
      <c r="D725" s="4">
        <v>1979</v>
      </c>
      <c r="E725" s="5"/>
      <c r="F725" s="60"/>
      <c r="G725" s="60"/>
      <c r="H725" s="60"/>
      <c r="I725" s="60"/>
      <c r="J725" s="60"/>
      <c r="K725" s="60"/>
      <c r="L725" s="60"/>
      <c r="M725" s="60"/>
      <c r="N725" s="60"/>
      <c r="O725" s="60"/>
      <c r="P725" s="60"/>
      <c r="Q725" s="60">
        <v>19</v>
      </c>
      <c r="R725" s="60"/>
      <c r="S725" s="60"/>
      <c r="T725" s="60"/>
      <c r="U725" s="60"/>
      <c r="V725" s="60"/>
      <c r="W725" s="60"/>
      <c r="X725" s="60">
        <f t="shared" si="24"/>
        <v>19</v>
      </c>
    </row>
    <row r="726" spans="1:24" x14ac:dyDescent="0.25">
      <c r="A726" s="16">
        <v>78</v>
      </c>
      <c r="B726" s="45" t="s">
        <v>1112</v>
      </c>
      <c r="C726" s="45" t="s">
        <v>1113</v>
      </c>
      <c r="D726" s="45">
        <v>1981</v>
      </c>
      <c r="E726" s="5"/>
      <c r="F726" s="60"/>
      <c r="G726" s="60"/>
      <c r="H726" s="60"/>
      <c r="I726" s="60"/>
      <c r="J726" s="60"/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>
        <v>19</v>
      </c>
      <c r="V726" s="60"/>
      <c r="W726" s="60"/>
      <c r="X726" s="60">
        <f t="shared" si="24"/>
        <v>19</v>
      </c>
    </row>
    <row r="727" spans="1:24" x14ac:dyDescent="0.25">
      <c r="A727" s="16">
        <v>78</v>
      </c>
      <c r="B727" s="17" t="s">
        <v>1212</v>
      </c>
      <c r="C727" s="3"/>
      <c r="D727" s="4">
        <v>1981</v>
      </c>
      <c r="E727" s="5"/>
      <c r="F727" s="60"/>
      <c r="G727" s="60"/>
      <c r="H727" s="60"/>
      <c r="I727" s="60"/>
      <c r="J727" s="60"/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>
        <v>19</v>
      </c>
      <c r="W727" s="60"/>
      <c r="X727" s="60">
        <f t="shared" si="24"/>
        <v>19</v>
      </c>
    </row>
    <row r="728" spans="1:24" x14ac:dyDescent="0.25">
      <c r="A728" s="16">
        <v>82</v>
      </c>
      <c r="B728" s="3" t="s">
        <v>504</v>
      </c>
      <c r="C728" s="3" t="s">
        <v>505</v>
      </c>
      <c r="D728" s="6">
        <v>1981</v>
      </c>
      <c r="E728" s="5"/>
      <c r="F728" s="60"/>
      <c r="G728" s="60"/>
      <c r="H728" s="60">
        <f>VLOOKUP(B728,'[22]Протокол старта'!$B$89:$J$103,9,FALSE)</f>
        <v>18</v>
      </c>
      <c r="I728" s="60"/>
      <c r="J728" s="60"/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>
        <f t="shared" si="24"/>
        <v>18</v>
      </c>
    </row>
    <row r="729" spans="1:24" x14ac:dyDescent="0.25">
      <c r="A729" s="16">
        <v>82</v>
      </c>
      <c r="B729" s="1" t="s">
        <v>567</v>
      </c>
      <c r="C729" s="1" t="s">
        <v>568</v>
      </c>
      <c r="D729" s="4">
        <v>1977</v>
      </c>
      <c r="E729" s="5"/>
      <c r="F729" s="60"/>
      <c r="G729" s="60"/>
      <c r="H729" s="60"/>
      <c r="I729" s="60">
        <f>VLOOKUP(B729,[23]Лист1!$B$14:$M$29,12,FALSE)</f>
        <v>18</v>
      </c>
      <c r="J729" s="60"/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>
        <f t="shared" si="24"/>
        <v>18</v>
      </c>
    </row>
    <row r="730" spans="1:24" x14ac:dyDescent="0.25">
      <c r="A730" s="16">
        <v>82</v>
      </c>
      <c r="B730" s="3" t="s">
        <v>678</v>
      </c>
      <c r="C730" s="3" t="s">
        <v>658</v>
      </c>
      <c r="D730" s="4">
        <v>1992</v>
      </c>
      <c r="E730" s="5"/>
      <c r="F730" s="60"/>
      <c r="G730" s="60"/>
      <c r="H730" s="60"/>
      <c r="I730" s="60"/>
      <c r="J730" s="60">
        <v>18</v>
      </c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>
        <f t="shared" si="24"/>
        <v>18</v>
      </c>
    </row>
    <row r="731" spans="1:24" x14ac:dyDescent="0.25">
      <c r="A731" s="16">
        <v>82</v>
      </c>
      <c r="B731" s="45" t="s">
        <v>1114</v>
      </c>
      <c r="C731" s="45" t="s">
        <v>1115</v>
      </c>
      <c r="D731" s="45">
        <v>1985</v>
      </c>
      <c r="E731" s="5"/>
      <c r="F731" s="60"/>
      <c r="G731" s="60"/>
      <c r="H731" s="60"/>
      <c r="I731" s="60"/>
      <c r="J731" s="60"/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>
        <v>18</v>
      </c>
      <c r="V731" s="60"/>
      <c r="W731" s="60"/>
      <c r="X731" s="60">
        <f t="shared" si="24"/>
        <v>18</v>
      </c>
    </row>
    <row r="732" spans="1:24" x14ac:dyDescent="0.25">
      <c r="A732" s="16">
        <v>82</v>
      </c>
      <c r="B732" s="17" t="s">
        <v>1213</v>
      </c>
      <c r="C732" s="3"/>
      <c r="D732" s="4">
        <v>1987</v>
      </c>
      <c r="E732" s="5"/>
      <c r="F732" s="60"/>
      <c r="G732" s="60"/>
      <c r="H732" s="60"/>
      <c r="I732" s="60"/>
      <c r="J732" s="60"/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>
        <v>18</v>
      </c>
      <c r="W732" s="60"/>
      <c r="X732" s="60">
        <f t="shared" si="24"/>
        <v>18</v>
      </c>
    </row>
    <row r="733" spans="1:24" x14ac:dyDescent="0.25">
      <c r="A733" s="16">
        <v>87</v>
      </c>
      <c r="B733" s="3" t="s">
        <v>506</v>
      </c>
      <c r="C733" s="3" t="s">
        <v>181</v>
      </c>
      <c r="D733" s="6">
        <v>1983</v>
      </c>
      <c r="E733" s="5"/>
      <c r="F733" s="60"/>
      <c r="G733" s="60"/>
      <c r="H733" s="60">
        <f>VLOOKUP(B733,'[22]Протокол старта'!$B$89:$J$103,9,FALSE)</f>
        <v>17</v>
      </c>
      <c r="I733" s="60"/>
      <c r="J733" s="60"/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>
        <f t="shared" si="24"/>
        <v>17</v>
      </c>
    </row>
    <row r="734" spans="1:24" x14ac:dyDescent="0.25">
      <c r="A734" s="16">
        <v>87</v>
      </c>
      <c r="B734" s="3" t="s">
        <v>679</v>
      </c>
      <c r="C734" s="3" t="s">
        <v>680</v>
      </c>
      <c r="D734" s="4">
        <v>1992</v>
      </c>
      <c r="E734" s="5"/>
      <c r="F734" s="60"/>
      <c r="G734" s="60"/>
      <c r="H734" s="60"/>
      <c r="I734" s="60"/>
      <c r="J734" s="60">
        <v>17</v>
      </c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>
        <f t="shared" si="24"/>
        <v>17</v>
      </c>
    </row>
    <row r="735" spans="1:24" x14ac:dyDescent="0.25">
      <c r="A735" s="16">
        <v>87</v>
      </c>
      <c r="B735" s="45" t="s">
        <v>1116</v>
      </c>
      <c r="C735" s="45" t="s">
        <v>416</v>
      </c>
      <c r="D735" s="45">
        <v>1992</v>
      </c>
      <c r="E735" s="5"/>
      <c r="F735" s="60"/>
      <c r="G735" s="60"/>
      <c r="H735" s="60"/>
      <c r="I735" s="60"/>
      <c r="J735" s="60"/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>
        <v>17</v>
      </c>
      <c r="V735" s="60"/>
      <c r="W735" s="60"/>
      <c r="X735" s="60">
        <f t="shared" si="24"/>
        <v>17</v>
      </c>
    </row>
    <row r="736" spans="1:24" x14ac:dyDescent="0.25">
      <c r="A736" s="16">
        <v>87</v>
      </c>
      <c r="B736" s="17" t="s">
        <v>1214</v>
      </c>
      <c r="C736" s="3"/>
      <c r="D736" s="4">
        <v>1984</v>
      </c>
      <c r="E736" s="5"/>
      <c r="F736" s="60"/>
      <c r="G736" s="60"/>
      <c r="H736" s="60"/>
      <c r="I736" s="60"/>
      <c r="J736" s="60"/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>
        <v>17</v>
      </c>
      <c r="W736" s="60"/>
      <c r="X736" s="60">
        <f t="shared" si="24"/>
        <v>17</v>
      </c>
    </row>
    <row r="737" spans="1:24" x14ac:dyDescent="0.25">
      <c r="A737" s="16">
        <v>91</v>
      </c>
      <c r="B737" s="45" t="s">
        <v>1117</v>
      </c>
      <c r="C737" s="45" t="s">
        <v>1118</v>
      </c>
      <c r="D737" s="45">
        <v>1978</v>
      </c>
      <c r="E737" s="5"/>
      <c r="F737" s="60"/>
      <c r="G737" s="60"/>
      <c r="H737" s="60"/>
      <c r="I737" s="60"/>
      <c r="J737" s="60"/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>
        <v>16</v>
      </c>
      <c r="V737" s="60"/>
      <c r="W737" s="60"/>
      <c r="X737" s="60">
        <f t="shared" si="24"/>
        <v>16</v>
      </c>
    </row>
    <row r="738" spans="1:24" x14ac:dyDescent="0.25">
      <c r="A738" s="16">
        <v>91</v>
      </c>
      <c r="B738" s="17" t="s">
        <v>1215</v>
      </c>
      <c r="C738" s="3"/>
      <c r="D738" s="4">
        <v>1984</v>
      </c>
      <c r="E738" s="5"/>
      <c r="F738" s="60"/>
      <c r="G738" s="60"/>
      <c r="H738" s="60"/>
      <c r="I738" s="60"/>
      <c r="J738" s="60"/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>
        <v>16</v>
      </c>
      <c r="W738" s="60"/>
      <c r="X738" s="60">
        <f t="shared" si="24"/>
        <v>16</v>
      </c>
    </row>
    <row r="739" spans="1:24" x14ac:dyDescent="0.25">
      <c r="A739" s="16">
        <v>93</v>
      </c>
      <c r="B739" s="17" t="s">
        <v>1216</v>
      </c>
      <c r="C739" s="3"/>
      <c r="D739" s="4">
        <v>1978</v>
      </c>
      <c r="E739" s="5"/>
      <c r="F739" s="60"/>
      <c r="G739" s="60"/>
      <c r="H739" s="60"/>
      <c r="I739" s="60"/>
      <c r="J739" s="60"/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>
        <v>12</v>
      </c>
      <c r="W739" s="60"/>
      <c r="X739" s="60">
        <f t="shared" si="24"/>
        <v>12</v>
      </c>
    </row>
    <row r="740" spans="1:24" x14ac:dyDescent="0.25">
      <c r="A740" s="16">
        <v>94</v>
      </c>
      <c r="B740" s="17" t="s">
        <v>1217</v>
      </c>
      <c r="C740" s="3"/>
      <c r="D740" s="4">
        <v>1981</v>
      </c>
      <c r="E740" s="5"/>
      <c r="F740" s="60"/>
      <c r="G740" s="60"/>
      <c r="H740" s="60"/>
      <c r="I740" s="60"/>
      <c r="J740" s="60"/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>
        <v>11</v>
      </c>
      <c r="W740" s="60"/>
      <c r="X740" s="60">
        <f t="shared" si="24"/>
        <v>11</v>
      </c>
    </row>
    <row r="741" spans="1:24" x14ac:dyDescent="0.25">
      <c r="A741" s="16">
        <v>95</v>
      </c>
      <c r="B741" s="17" t="s">
        <v>1218</v>
      </c>
      <c r="C741" s="3"/>
      <c r="D741" s="4">
        <v>1978</v>
      </c>
      <c r="E741" s="5"/>
      <c r="F741" s="60"/>
      <c r="G741" s="60"/>
      <c r="H741" s="60"/>
      <c r="I741" s="60"/>
      <c r="J741" s="60"/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>
        <v>9</v>
      </c>
      <c r="W741" s="60"/>
      <c r="X741" s="60">
        <f t="shared" si="24"/>
        <v>9</v>
      </c>
    </row>
    <row r="742" spans="1:24" x14ac:dyDescent="0.25">
      <c r="A742" s="16">
        <v>96</v>
      </c>
      <c r="B742" s="3" t="s">
        <v>682</v>
      </c>
      <c r="C742" s="3" t="s">
        <v>686</v>
      </c>
      <c r="D742" s="4">
        <v>1996</v>
      </c>
      <c r="E742" s="5"/>
      <c r="F742" s="60"/>
      <c r="G742" s="60"/>
      <c r="H742" s="60"/>
      <c r="I742" s="60"/>
      <c r="J742" s="60">
        <v>8</v>
      </c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>
        <f t="shared" si="24"/>
        <v>8</v>
      </c>
    </row>
    <row r="743" spans="1:24" x14ac:dyDescent="0.25">
      <c r="A743" s="16">
        <v>96</v>
      </c>
      <c r="B743" s="17" t="s">
        <v>1219</v>
      </c>
      <c r="C743" s="3"/>
      <c r="D743" s="4">
        <v>1985</v>
      </c>
      <c r="E743" s="5"/>
      <c r="F743" s="60"/>
      <c r="G743" s="60"/>
      <c r="H743" s="60"/>
      <c r="I743" s="60"/>
      <c r="J743" s="60"/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>
        <v>8</v>
      </c>
      <c r="W743" s="60"/>
      <c r="X743" s="60">
        <f t="shared" ref="X743:X750" si="25">SUM(E743:W743)</f>
        <v>8</v>
      </c>
    </row>
    <row r="744" spans="1:24" x14ac:dyDescent="0.25">
      <c r="A744" s="16">
        <v>98</v>
      </c>
      <c r="B744" s="17" t="s">
        <v>1220</v>
      </c>
      <c r="C744" s="3"/>
      <c r="D744" s="4">
        <v>1983</v>
      </c>
      <c r="E744" s="5"/>
      <c r="F744" s="60"/>
      <c r="G744" s="60"/>
      <c r="H744" s="60"/>
      <c r="I744" s="60"/>
      <c r="J744" s="60"/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>
        <v>7</v>
      </c>
      <c r="W744" s="60"/>
      <c r="X744" s="60">
        <f t="shared" si="25"/>
        <v>7</v>
      </c>
    </row>
    <row r="745" spans="1:24" x14ac:dyDescent="0.25">
      <c r="A745" s="16">
        <v>99</v>
      </c>
      <c r="B745" s="3" t="s">
        <v>685</v>
      </c>
      <c r="C745" s="3"/>
      <c r="D745" s="4">
        <v>1978</v>
      </c>
      <c r="E745" s="5"/>
      <c r="F745" s="60"/>
      <c r="G745" s="60"/>
      <c r="H745" s="60"/>
      <c r="I745" s="60"/>
      <c r="J745" s="60">
        <v>5</v>
      </c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>
        <f t="shared" si="25"/>
        <v>5</v>
      </c>
    </row>
    <row r="746" spans="1:24" x14ac:dyDescent="0.25">
      <c r="A746" s="16">
        <v>99</v>
      </c>
      <c r="B746" s="17" t="s">
        <v>1221</v>
      </c>
      <c r="C746" s="3"/>
      <c r="D746" s="4">
        <v>1978</v>
      </c>
      <c r="E746" s="5"/>
      <c r="F746" s="60"/>
      <c r="G746" s="60"/>
      <c r="H746" s="60"/>
      <c r="I746" s="60"/>
      <c r="J746" s="60"/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>
        <v>5</v>
      </c>
      <c r="W746" s="60"/>
      <c r="X746" s="60">
        <f t="shared" si="25"/>
        <v>5</v>
      </c>
    </row>
    <row r="747" spans="1:24" x14ac:dyDescent="0.25">
      <c r="A747" s="16">
        <v>101</v>
      </c>
      <c r="B747" s="3" t="s">
        <v>689</v>
      </c>
      <c r="C747" s="3" t="s">
        <v>690</v>
      </c>
      <c r="D747" s="4">
        <v>1980</v>
      </c>
      <c r="E747" s="5"/>
      <c r="F747" s="60"/>
      <c r="G747" s="60"/>
      <c r="H747" s="60"/>
      <c r="I747" s="60"/>
      <c r="J747" s="60">
        <v>4</v>
      </c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>
        <f t="shared" si="25"/>
        <v>4</v>
      </c>
    </row>
    <row r="748" spans="1:24" x14ac:dyDescent="0.25">
      <c r="A748" s="16">
        <v>101</v>
      </c>
      <c r="B748" s="17" t="s">
        <v>1222</v>
      </c>
      <c r="C748" s="3"/>
      <c r="D748" s="4">
        <v>1983</v>
      </c>
      <c r="E748" s="5"/>
      <c r="F748" s="60"/>
      <c r="G748" s="60"/>
      <c r="H748" s="60"/>
      <c r="I748" s="60"/>
      <c r="J748" s="60"/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>
        <v>4</v>
      </c>
      <c r="W748" s="60"/>
      <c r="X748" s="60">
        <f t="shared" si="25"/>
        <v>4</v>
      </c>
    </row>
    <row r="749" spans="1:24" x14ac:dyDescent="0.25">
      <c r="A749" s="16">
        <v>103</v>
      </c>
      <c r="B749" s="17" t="s">
        <v>1223</v>
      </c>
      <c r="C749" s="3"/>
      <c r="D749" s="4">
        <v>1979</v>
      </c>
      <c r="E749" s="5"/>
      <c r="F749" s="60"/>
      <c r="G749" s="60"/>
      <c r="H749" s="60"/>
      <c r="I749" s="60"/>
      <c r="J749" s="60"/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>
        <v>2</v>
      </c>
      <c r="W749" s="60"/>
      <c r="X749" s="60">
        <f t="shared" si="25"/>
        <v>2</v>
      </c>
    </row>
    <row r="750" spans="1:24" x14ac:dyDescent="0.25">
      <c r="A750" s="16">
        <v>104</v>
      </c>
      <c r="B750" s="17" t="s">
        <v>1224</v>
      </c>
      <c r="C750" s="3"/>
      <c r="D750" s="4">
        <v>1980</v>
      </c>
      <c r="E750" s="5"/>
      <c r="F750" s="60"/>
      <c r="G750" s="60"/>
      <c r="H750" s="60"/>
      <c r="I750" s="60"/>
      <c r="J750" s="60"/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>
        <v>1</v>
      </c>
      <c r="W750" s="60"/>
      <c r="X750" s="60">
        <f t="shared" si="25"/>
        <v>1</v>
      </c>
    </row>
    <row r="751" spans="1:24" ht="15" customHeight="1" x14ac:dyDescent="0.25">
      <c r="A751" s="99" t="s">
        <v>65</v>
      </c>
      <c r="B751" s="100"/>
      <c r="C751" s="100"/>
      <c r="D751" s="100"/>
      <c r="E751" s="100"/>
      <c r="F751" s="100"/>
      <c r="G751" s="100"/>
      <c r="H751" s="100"/>
      <c r="I751" s="100"/>
      <c r="J751" s="100"/>
      <c r="K751" s="100"/>
      <c r="L751" s="100"/>
      <c r="M751" s="100"/>
      <c r="N751" s="100"/>
      <c r="O751" s="100"/>
      <c r="P751" s="100"/>
      <c r="Q751" s="100"/>
      <c r="R751" s="100"/>
      <c r="S751" s="100"/>
      <c r="T751" s="100"/>
      <c r="U751" s="100"/>
      <c r="V751" s="100"/>
      <c r="W751" s="100"/>
      <c r="X751" s="100"/>
    </row>
    <row r="752" spans="1:24" x14ac:dyDescent="0.25">
      <c r="A752" s="16">
        <v>1</v>
      </c>
      <c r="B752" s="3" t="s">
        <v>341</v>
      </c>
      <c r="C752" s="3" t="s">
        <v>342</v>
      </c>
      <c r="D752" s="4">
        <v>1968</v>
      </c>
      <c r="E752" s="5">
        <f>VLOOKUP(B752,[1]Лист1!$B$259:$C$275,2,FALSE)</f>
        <v>33</v>
      </c>
      <c r="F752" s="60">
        <f>VLOOKUP(B752,[19]Лист1!$B$41:$R$56,17,FALSE)</f>
        <v>33</v>
      </c>
      <c r="G752" s="60">
        <f>VLOOKUP(B752,[3]ИТОГ!$B$227:$C$245,2,FALSE)</f>
        <v>33</v>
      </c>
      <c r="H752" s="18">
        <f>VLOOKUP(B752,'[22]Протокол старта'!$B$63:$J$77,9,FALSE)</f>
        <v>33</v>
      </c>
      <c r="I752" s="62">
        <f>VLOOKUP(B752,[23]Лист1!$B$33:$M$53,12,FALSE)</f>
        <v>27</v>
      </c>
      <c r="J752" s="60">
        <v>33</v>
      </c>
      <c r="K752" s="60">
        <v>31</v>
      </c>
      <c r="L752" s="60"/>
      <c r="M752" s="60">
        <v>31</v>
      </c>
      <c r="N752" s="60">
        <v>33</v>
      </c>
      <c r="O752" s="60">
        <v>29</v>
      </c>
      <c r="P752" s="60">
        <v>33</v>
      </c>
      <c r="Q752" s="60"/>
      <c r="R752" s="60">
        <v>33</v>
      </c>
      <c r="S752" s="60">
        <v>29</v>
      </c>
      <c r="T752" s="60">
        <v>31</v>
      </c>
      <c r="U752" s="60"/>
      <c r="V752" s="60"/>
      <c r="W752" s="60"/>
      <c r="X752" s="60">
        <f>SUM(E752:W752)-I752</f>
        <v>415</v>
      </c>
    </row>
    <row r="753" spans="1:24" x14ac:dyDescent="0.25">
      <c r="A753" s="16">
        <v>2</v>
      </c>
      <c r="B753" s="1" t="s">
        <v>419</v>
      </c>
      <c r="C753" s="1" t="s">
        <v>348</v>
      </c>
      <c r="D753" s="16">
        <v>1967</v>
      </c>
      <c r="E753" s="5"/>
      <c r="F753" s="62">
        <f>VLOOKUP(B753,[19]Лист1!$B$41:$R$56,17,FALSE)</f>
        <v>23</v>
      </c>
      <c r="G753" s="60">
        <f>VLOOKUP(B753,[3]ИТОГ!$B$227:$C$245,2,FALSE)</f>
        <v>27</v>
      </c>
      <c r="H753" s="64">
        <f>VLOOKUP(B753,'[22]Протокол старта'!$B$63:$J$77,9,FALSE)</f>
        <v>20</v>
      </c>
      <c r="I753" s="60">
        <f>VLOOKUP(B753,[23]Лист1!$B$33:$M$53,12,FALSE)</f>
        <v>25</v>
      </c>
      <c r="J753" s="60">
        <f>VLOOKUP(B753,[20]М1кр!$C$16:$J$43,8,FALSE)</f>
        <v>27</v>
      </c>
      <c r="K753" s="60">
        <f>VLOOKUP(B753,[28]Лист1!$B$48:$I$65,8,FALSE)</f>
        <v>29</v>
      </c>
      <c r="L753" s="60">
        <f>VLOOKUP(B753,[18]Финал!$B$69:$I$82,8,FALSE)</f>
        <v>27</v>
      </c>
      <c r="M753" s="60">
        <f>VLOOKUP(B753,[21]Лист1!$B$33:$M$56,12,FALSE)</f>
        <v>29</v>
      </c>
      <c r="N753" s="62">
        <f>VLOOKUP(B753,[24]Лист1!$B$34:$I$52,8,FALSE)</f>
        <v>24</v>
      </c>
      <c r="O753" s="60">
        <v>26</v>
      </c>
      <c r="P753" s="60">
        <f>VLOOKUP(B753,[11]Лист2!$B$169:$L$178,11,FALSE)</f>
        <v>31</v>
      </c>
      <c r="Q753" s="60">
        <v>29</v>
      </c>
      <c r="R753" s="60">
        <f>VLOOKUP(B753,[25]Лист1!$B$40:$J$53,9,FALSE)</f>
        <v>26</v>
      </c>
      <c r="S753" s="60">
        <f>VLOOKUP(B753,[29]Лист1!$B$33:$N$49,13,FALSE)</f>
        <v>26</v>
      </c>
      <c r="T753" s="60">
        <f>VLOOKUP(B753,'[27]Протокол старта'!$B$58:$I$70,8,FALSE)</f>
        <v>27</v>
      </c>
      <c r="U753" s="62">
        <f>VLOOKUP(B753,[26]Лист1!$B$83:$O$102,14,FALSE)</f>
        <v>24</v>
      </c>
      <c r="V753" s="62">
        <v>21</v>
      </c>
      <c r="W753" s="60">
        <v>27</v>
      </c>
      <c r="X753" s="60">
        <f>SUM(E753:W753)-V753-U753-N753-H753-F753</f>
        <v>356</v>
      </c>
    </row>
    <row r="754" spans="1:24" x14ac:dyDescent="0.25">
      <c r="A754" s="16">
        <v>3</v>
      </c>
      <c r="B754" s="3" t="s">
        <v>21</v>
      </c>
      <c r="C754" s="3" t="s">
        <v>345</v>
      </c>
      <c r="D754" s="4">
        <v>1970</v>
      </c>
      <c r="E754" s="5">
        <f>VLOOKUP(B754,[1]Лист1!$B$259:$C$275,2,FALSE)</f>
        <v>27</v>
      </c>
      <c r="F754" s="60">
        <f>VLOOKUP(B754,[19]Лист1!$B$41:$R$56,17,FALSE)</f>
        <v>26</v>
      </c>
      <c r="G754" s="62">
        <f>VLOOKUP(B754,[3]ИТОГ!$B$227:$C$245,2,FALSE)</f>
        <v>25</v>
      </c>
      <c r="H754" s="64">
        <f>VLOOKUP(B754,'[22]Протокол старта'!$B$63:$J$77,9,FALSE)</f>
        <v>25</v>
      </c>
      <c r="I754" s="60">
        <f>VLOOKUP(B754,[23]Лист1!$B$33:$M$53,12,FALSE)</f>
        <v>26</v>
      </c>
      <c r="J754" s="62">
        <f>VLOOKUP(B754,[20]М1кр!$C$16:$J$43,8,FALSE)</f>
        <v>24</v>
      </c>
      <c r="K754" s="60">
        <f>VLOOKUP(B754,[28]Лист1!$B$48:$I$65,8,FALSE)</f>
        <v>26</v>
      </c>
      <c r="L754" s="60">
        <f>VLOOKUP(B754,[18]Финал!$B$69:$I$82,8,FALSE)</f>
        <v>29</v>
      </c>
      <c r="M754" s="62">
        <f>VLOOKUP(B754,[21]Лист1!$B$33:$M$56,12,FALSE)</f>
        <v>25</v>
      </c>
      <c r="N754" s="60">
        <f>VLOOKUP(B754,[24]Лист1!$B$34:$I$52,8,FALSE)</f>
        <v>26</v>
      </c>
      <c r="O754" s="60">
        <v>33</v>
      </c>
      <c r="P754" s="60"/>
      <c r="Q754" s="60">
        <v>26</v>
      </c>
      <c r="R754" s="60">
        <f>VLOOKUP(B754,[25]Лист1!$B$40:$J$53,9,FALSE)</f>
        <v>27</v>
      </c>
      <c r="S754" s="60">
        <f>VLOOKUP(B754,[29]Лист1!$B$33:$N$49,13,FALSE)</f>
        <v>25</v>
      </c>
      <c r="T754" s="60">
        <f>VLOOKUP(B754,'[27]Протокол старта'!$B$58:$I$70,8,FALSE)</f>
        <v>29</v>
      </c>
      <c r="U754" s="60">
        <f>VLOOKUP(B754,[26]Лист1!$B$83:$O$102,14,FALSE)</f>
        <v>25</v>
      </c>
      <c r="V754" s="62">
        <v>22</v>
      </c>
      <c r="W754" s="60">
        <v>25</v>
      </c>
      <c r="X754" s="60">
        <f>SUM(W754+U754+T754+S754+R754+Q754+O754+N754+L754+K754+I754+F754+E754)</f>
        <v>350</v>
      </c>
    </row>
    <row r="755" spans="1:24" x14ac:dyDescent="0.25">
      <c r="A755" s="16">
        <v>4</v>
      </c>
      <c r="B755" s="3" t="s">
        <v>22</v>
      </c>
      <c r="C755" s="3" t="s">
        <v>55</v>
      </c>
      <c r="D755" s="4">
        <v>1970</v>
      </c>
      <c r="E755" s="5">
        <f>VLOOKUP(B755,[1]Лист1!$B$259:$C$275,2,FALSE)</f>
        <v>24</v>
      </c>
      <c r="F755" s="62">
        <f>VLOOKUP(B755,[19]Лист1!$B$41:$R$56,17,FALSE)</f>
        <v>22</v>
      </c>
      <c r="G755" s="60">
        <f>VLOOKUP(B755,[3]ИТОГ!$B$227:$C$245,2,FALSE)</f>
        <v>23</v>
      </c>
      <c r="H755" s="18">
        <f>VLOOKUP(B755,'[22]Протокол старта'!$B$63:$J$77,9,FALSE)</f>
        <v>24</v>
      </c>
      <c r="I755" s="60">
        <f>VLOOKUP(B755,[23]Лист1!$B$33:$M$53,12,FALSE)</f>
        <v>24</v>
      </c>
      <c r="J755" s="60">
        <f>VLOOKUP(B755,[20]М1кр!$C$16:$J$43,8,FALSE)</f>
        <v>23</v>
      </c>
      <c r="K755" s="62">
        <f>VLOOKUP(B755,[28]Лист1!$B$48:$I$65,8,FALSE)</f>
        <v>22</v>
      </c>
      <c r="L755" s="60">
        <f>VLOOKUP(B755,[18]Финал!$B$69:$I$82,8,FALSE)</f>
        <v>23</v>
      </c>
      <c r="M755" s="60">
        <v>23</v>
      </c>
      <c r="N755" s="60"/>
      <c r="O755" s="60">
        <v>24</v>
      </c>
      <c r="P755" s="60">
        <v>25</v>
      </c>
      <c r="Q755" s="60">
        <v>24</v>
      </c>
      <c r="R755" s="60"/>
      <c r="S755" s="60">
        <f>VLOOKUP(B755,[29]Лист1!$B$33:$N$49,13,FALSE)</f>
        <v>22</v>
      </c>
      <c r="T755" s="60">
        <f>VLOOKUP(B755,'[27]Протокол старта'!$B$58:$I$70,8,FALSE)</f>
        <v>26</v>
      </c>
      <c r="U755" s="60">
        <f>VLOOKUP(B755,[26]Лист1!$B$83:$O$102,14,FALSE)</f>
        <v>22</v>
      </c>
      <c r="V755" s="60"/>
      <c r="W755" s="60"/>
      <c r="X755" s="60">
        <f>SUM(E755:W755)-F755-K755</f>
        <v>307</v>
      </c>
    </row>
    <row r="756" spans="1:24" x14ac:dyDescent="0.25">
      <c r="A756" s="16">
        <v>5</v>
      </c>
      <c r="B756" s="3" t="s">
        <v>57</v>
      </c>
      <c r="C756" s="3" t="s">
        <v>348</v>
      </c>
      <c r="D756" s="4">
        <v>1969</v>
      </c>
      <c r="E756" s="5">
        <f>VLOOKUP(B756,[1]Лист1!$B$259:$C$275,2,FALSE)</f>
        <v>21</v>
      </c>
      <c r="F756" s="60"/>
      <c r="G756" s="71">
        <f>VLOOKUP(B756,[3]ИТОГ!$B$227:$C$245,2,FALSE)</f>
        <v>20</v>
      </c>
      <c r="H756" s="18">
        <f>VLOOKUP(B756,'[22]Протокол старта'!$B$63:$J$77,9,FALSE)</f>
        <v>21</v>
      </c>
      <c r="I756" s="62">
        <f>VLOOKUP(B756,[23]Лист1!$B$33:$M$53,12,FALSE)</f>
        <v>18</v>
      </c>
      <c r="J756" s="60"/>
      <c r="K756" s="60">
        <f>VLOOKUP(B756,[28]Лист1!$B$48:$I$65,8,FALSE)</f>
        <v>24</v>
      </c>
      <c r="L756" s="60">
        <f>VLOOKUP(B756,[18]Финал!$B$69:$I$82,8,FALSE)</f>
        <v>26</v>
      </c>
      <c r="M756" s="60"/>
      <c r="N756" s="60">
        <f>VLOOKUP(B756,[24]Лист1!$B$34:$I$52,8,FALSE)</f>
        <v>21</v>
      </c>
      <c r="O756" s="60">
        <v>27</v>
      </c>
      <c r="P756" s="60">
        <f>VLOOKUP(B756,[11]Лист2!$B$169:$L$178,11,FALSE)</f>
        <v>29</v>
      </c>
      <c r="Q756" s="60">
        <v>23</v>
      </c>
      <c r="R756" s="60">
        <f>VLOOKUP(B756,[25]Лист1!$B$40:$J$53,9,FALSE)</f>
        <v>25</v>
      </c>
      <c r="S756" s="60">
        <f>VLOOKUP(B756,[29]Лист1!$B$33:$N$49,13,FALSE)</f>
        <v>24</v>
      </c>
      <c r="T756" s="60">
        <f>VLOOKUP(B756,'[27]Протокол старта'!$B$58:$I$70,8,FALSE)</f>
        <v>23</v>
      </c>
      <c r="U756" s="60"/>
      <c r="V756" s="62">
        <v>15</v>
      </c>
      <c r="W756" s="60">
        <v>22</v>
      </c>
      <c r="X756" s="60">
        <v>306</v>
      </c>
    </row>
    <row r="757" spans="1:24" x14ac:dyDescent="0.25">
      <c r="A757" s="16">
        <v>6</v>
      </c>
      <c r="B757" s="3" t="s">
        <v>56</v>
      </c>
      <c r="C757" s="3" t="s">
        <v>167</v>
      </c>
      <c r="D757" s="4">
        <v>1970</v>
      </c>
      <c r="E757" s="5">
        <f>VLOOKUP(B757,[1]Лист1!$B$259:$C$275,2,FALSE)</f>
        <v>23</v>
      </c>
      <c r="F757" s="60">
        <f>VLOOKUP(B757,[19]Лист1!$B$41:$R$56,17,FALSE)</f>
        <v>24</v>
      </c>
      <c r="G757" s="60">
        <f>VLOOKUP(B757,[3]ИТОГ!$B$227:$C$245,2,FALSE)</f>
        <v>21</v>
      </c>
      <c r="H757" s="18"/>
      <c r="I757" s="60">
        <f>VLOOKUP(B757,[23]Лист1!$B$33:$M$53,12,FALSE)</f>
        <v>19</v>
      </c>
      <c r="J757" s="60">
        <f>VLOOKUP(B757,[20]М1кр!$C$16:$J$43,8,FALSE)</f>
        <v>18</v>
      </c>
      <c r="K757" s="60">
        <f>VLOOKUP(B757,[28]Лист1!$B$48:$I$65,8,FALSE)</f>
        <v>25</v>
      </c>
      <c r="L757" s="60"/>
      <c r="M757" s="60">
        <f>VLOOKUP(B757,[21]Лист1!$B$33:$M$56,12,FALSE)</f>
        <v>18</v>
      </c>
      <c r="N757" s="60">
        <f>VLOOKUP(B757,[24]Лист1!$B$34:$I$52,8,FALSE)</f>
        <v>23</v>
      </c>
      <c r="O757" s="60">
        <v>25</v>
      </c>
      <c r="P757" s="60">
        <f>VLOOKUP(B757,[11]Лист2!$B$169:$L$178,11,FALSE)</f>
        <v>26</v>
      </c>
      <c r="Q757" s="60">
        <v>20</v>
      </c>
      <c r="R757" s="60">
        <f>VLOOKUP(B757,[25]Лист1!$B$40:$J$53,9,FALSE)</f>
        <v>24</v>
      </c>
      <c r="S757" s="60"/>
      <c r="T757" s="60"/>
      <c r="U757" s="62">
        <f>VLOOKUP(B757,[26]Лист1!$B$83:$O$102,14,FALSE)</f>
        <v>17</v>
      </c>
      <c r="V757" s="60"/>
      <c r="W757" s="60">
        <v>20</v>
      </c>
      <c r="X757" s="60">
        <f>SUM(E757:W757)-U757</f>
        <v>286</v>
      </c>
    </row>
    <row r="758" spans="1:24" x14ac:dyDescent="0.25">
      <c r="A758" s="16">
        <v>7</v>
      </c>
      <c r="B758" s="3" t="s">
        <v>194</v>
      </c>
      <c r="C758" s="3" t="s">
        <v>347</v>
      </c>
      <c r="D758" s="4">
        <v>1970</v>
      </c>
      <c r="E758" s="5">
        <f>VLOOKUP(B758,[1]Лист1!$B$259:$C$275,2,FALSE)</f>
        <v>22</v>
      </c>
      <c r="F758" s="60">
        <f>VLOOKUP(B758,[19]Лист1!$B$41:$R$56,17,FALSE)</f>
        <v>25</v>
      </c>
      <c r="G758" s="60">
        <f>VLOOKUP(B758,[3]ИТОГ!$B$227:$C$245,2,FALSE)</f>
        <v>18</v>
      </c>
      <c r="H758" s="18">
        <f>VLOOKUP(B758,'[22]Протокол старта'!$B$63:$J$77,9,FALSE)</f>
        <v>23</v>
      </c>
      <c r="I758" s="60"/>
      <c r="J758" s="62">
        <f>VLOOKUP(B758,[20]М1кр!$C$16:$J$43,8,FALSE)</f>
        <v>13</v>
      </c>
      <c r="K758" s="60">
        <f>VLOOKUP(B758,[28]Лист1!$B$48:$I$65,8,FALSE)</f>
        <v>20</v>
      </c>
      <c r="L758" s="60">
        <f>VLOOKUP(B758,[18]Финал!$B$69:$I$82,8,FALSE)</f>
        <v>21</v>
      </c>
      <c r="M758" s="60">
        <f>VLOOKUP(B758,[21]Лист1!$B$33:$M$56,12,FALSE)</f>
        <v>17</v>
      </c>
      <c r="N758" s="60"/>
      <c r="O758" s="60"/>
      <c r="P758" s="60">
        <f>VLOOKUP(B758,[11]Лист2!$B$169:$L$178,11,FALSE)</f>
        <v>27</v>
      </c>
      <c r="Q758" s="60">
        <v>19</v>
      </c>
      <c r="R758" s="60">
        <f>VLOOKUP(B758,[25]Лист1!$B$40:$J$53,9,FALSE)</f>
        <v>23</v>
      </c>
      <c r="S758" s="60">
        <f>VLOOKUP(B758,[29]Лист1!$B$33:$N$49,13,FALSE)</f>
        <v>19</v>
      </c>
      <c r="T758" s="60">
        <f>VLOOKUP(B758,'[27]Протокол старта'!$B$58:$I$70,8,FALSE)</f>
        <v>24</v>
      </c>
      <c r="U758" s="60">
        <f>VLOOKUP(B758,[26]Лист1!$B$83:$O$102,14,FALSE)</f>
        <v>18</v>
      </c>
      <c r="V758" s="60"/>
      <c r="W758" s="60"/>
      <c r="X758" s="60">
        <f>SUM(E758:W758)-J758</f>
        <v>276</v>
      </c>
    </row>
    <row r="759" spans="1:24" x14ac:dyDescent="0.25">
      <c r="A759" s="16">
        <v>8</v>
      </c>
      <c r="B759" s="3" t="s">
        <v>349</v>
      </c>
      <c r="C759" s="3" t="s">
        <v>350</v>
      </c>
      <c r="D759" s="4">
        <v>1968</v>
      </c>
      <c r="E759" s="5">
        <f>VLOOKUP(B759,[1]Лист1!$B$259:$C$275,2,FALSE)</f>
        <v>20</v>
      </c>
      <c r="F759" s="60">
        <f>VLOOKUP(B759,[19]Лист1!$B$41:$R$56,17,FALSE)</f>
        <v>19</v>
      </c>
      <c r="G759" s="60">
        <f>VLOOKUP(B759,[3]ИТОГ!$B$227:$C$245,2,FALSE)</f>
        <v>16</v>
      </c>
      <c r="H759" s="18">
        <f>VLOOKUP(B759,'[22]Протокол старта'!$B$63:$J$77,9,FALSE)</f>
        <v>17</v>
      </c>
      <c r="I759" s="62">
        <f>VLOOKUP(B759,[23]Лист1!$B$33:$M$53,12,FALSE)</f>
        <v>15</v>
      </c>
      <c r="J759" s="60">
        <f>VLOOKUP(B759,[20]М1кр!$C$16:$J$43,8,FALSE)</f>
        <v>17</v>
      </c>
      <c r="K759" s="60">
        <f>VLOOKUP(B759,[28]Лист1!$B$48:$I$65,8,FALSE)</f>
        <v>19</v>
      </c>
      <c r="L759" s="60">
        <f>VLOOKUP(B759,[18]Финал!$B$69:$I$82,8,FALSE)</f>
        <v>24</v>
      </c>
      <c r="M759" s="60">
        <f>VLOOKUP(B759,[21]Лист1!$B$33:$M$56,12,FALSE)</f>
        <v>20</v>
      </c>
      <c r="N759" s="60">
        <f>VLOOKUP(B759,[24]Лист1!$B$34:$I$52,8,FALSE)</f>
        <v>22</v>
      </c>
      <c r="O759" s="60">
        <v>31</v>
      </c>
      <c r="P759" s="60">
        <f>VLOOKUP(B759,[11]Лист2!$B$169:$L$178,11,FALSE)</f>
        <v>24</v>
      </c>
      <c r="Q759" s="60">
        <v>21</v>
      </c>
      <c r="R759" s="60"/>
      <c r="S759" s="60"/>
      <c r="T759" s="60"/>
      <c r="U759" s="60"/>
      <c r="V759" s="62">
        <v>14</v>
      </c>
      <c r="W759" s="60">
        <v>17</v>
      </c>
      <c r="X759" s="60">
        <f>SUM(E759:W759)-V759-I759</f>
        <v>267</v>
      </c>
    </row>
    <row r="760" spans="1:24" x14ac:dyDescent="0.25">
      <c r="A760" s="16">
        <v>9</v>
      </c>
      <c r="B760" s="3" t="s">
        <v>109</v>
      </c>
      <c r="C760" s="3" t="s">
        <v>10</v>
      </c>
      <c r="D760" s="4">
        <v>1970</v>
      </c>
      <c r="E760" s="5">
        <f>VLOOKUP(B760,[1]Лист1!$B$259:$C$275,2,FALSE)</f>
        <v>17</v>
      </c>
      <c r="F760" s="60">
        <f>VLOOKUP(B760,[19]Лист1!$B$41:$R$56,17,FALSE)</f>
        <v>16</v>
      </c>
      <c r="G760" s="62">
        <f>VLOOKUP(B760,[3]ИТОГ!$B$227:$C$245,2,FALSE)</f>
        <v>13</v>
      </c>
      <c r="H760" s="18">
        <f>VLOOKUP(B760,'[22]Протокол старта'!$B$63:$J$77,9,FALSE)</f>
        <v>16</v>
      </c>
      <c r="I760" s="60">
        <f>VLOOKUP(B760,[23]Лист1!$B$33:$M$53,12,FALSE)</f>
        <v>13</v>
      </c>
      <c r="J760" s="62">
        <f>VLOOKUP(B760,[20]М1кр!$C$16:$J$43,8,FALSE)</f>
        <v>7</v>
      </c>
      <c r="K760" s="60">
        <f>VLOOKUP(B760,[28]Лист1!$B$48:$I$65,8,FALSE)</f>
        <v>14</v>
      </c>
      <c r="L760" s="60">
        <f>VLOOKUP(B760,[18]Финал!$B$69:$I$82,8,FALSE)</f>
        <v>18</v>
      </c>
      <c r="M760" s="62">
        <f>VLOOKUP(B760,[21]Лист1!$B$33:$M$56,12,FALSE)</f>
        <v>8</v>
      </c>
      <c r="N760" s="60">
        <f>VLOOKUP(B760,[24]Лист1!$B$34:$I$52,8,FALSE)</f>
        <v>17</v>
      </c>
      <c r="O760" s="60">
        <v>19</v>
      </c>
      <c r="P760" s="60">
        <f>VLOOKUP(B760,[11]Лист2!$B$169:$L$178,11,FALSE)</f>
        <v>22</v>
      </c>
      <c r="Q760" s="60"/>
      <c r="R760" s="60">
        <f>VLOOKUP(B760,[25]Лист1!$B$40:$J$53,9,FALSE)</f>
        <v>19</v>
      </c>
      <c r="S760" s="60">
        <f>VLOOKUP(B760,[29]Лист1!$B$33:$N$49,13,FALSE)</f>
        <v>17</v>
      </c>
      <c r="T760" s="60">
        <f>VLOOKUP(B760,'[27]Протокол старта'!$B$58:$I$70,8,FALSE)</f>
        <v>19</v>
      </c>
      <c r="U760" s="62">
        <f>VLOOKUP(B760,[26]Лист1!$B$83:$O$102,14,FALSE)</f>
        <v>12</v>
      </c>
      <c r="V760" s="62">
        <v>9</v>
      </c>
      <c r="W760" s="60">
        <v>16</v>
      </c>
      <c r="X760" s="60">
        <f>SUM(E760:W760)-U760-M760-J760-G760</f>
        <v>232</v>
      </c>
    </row>
    <row r="761" spans="1:24" x14ac:dyDescent="0.25">
      <c r="A761" s="16">
        <v>10</v>
      </c>
      <c r="B761" s="3" t="s">
        <v>488</v>
      </c>
      <c r="C761" s="3" t="s">
        <v>422</v>
      </c>
      <c r="D761" s="6">
        <v>1972</v>
      </c>
      <c r="E761" s="5"/>
      <c r="F761" s="60">
        <f>VLOOKUP(B761,[19]Лист1!$B$41:$R$56,17,FALSE)</f>
        <v>18</v>
      </c>
      <c r="G761" s="60">
        <f>VLOOKUP(B761,[3]ИТОГ!$B$227:$C$245,2,FALSE)</f>
        <v>15</v>
      </c>
      <c r="H761" s="18">
        <f>VLOOKUP(B761,'[22]Протокол старта'!$B$63:$J$77,9,FALSE)</f>
        <v>18</v>
      </c>
      <c r="I761" s="60">
        <f>VLOOKUP(B761,[23]Лист1!$B$33:$M$53,12,FALSE)</f>
        <v>14</v>
      </c>
      <c r="J761" s="60">
        <f>VLOOKUP(B761,[20]М1кр!$C$16:$J$43,8,FALSE)</f>
        <v>12</v>
      </c>
      <c r="K761" s="60">
        <f>VLOOKUP(B761,[28]Лист1!$B$48:$I$65,8,FALSE)</f>
        <v>16</v>
      </c>
      <c r="L761" s="60">
        <f>VLOOKUP(B761,[18]Финал!$B$69:$I$82,8,FALSE)</f>
        <v>22</v>
      </c>
      <c r="M761" s="60">
        <f>VLOOKUP(B761,[21]Лист1!$B$33:$M$56,12,FALSE)</f>
        <v>12</v>
      </c>
      <c r="N761" s="60">
        <f>VLOOKUP(B761,[24]Лист1!$B$34:$I$52,8,FALSE)</f>
        <v>18</v>
      </c>
      <c r="O761" s="60">
        <v>22</v>
      </c>
      <c r="P761" s="60">
        <f>VLOOKUP(B761,[11]Лист2!$B$169:$L$178,11,FALSE)</f>
        <v>23</v>
      </c>
      <c r="Q761" s="60">
        <v>17</v>
      </c>
      <c r="R761" s="60"/>
      <c r="S761" s="60"/>
      <c r="T761" s="60"/>
      <c r="U761" s="60"/>
      <c r="V761" s="60">
        <v>11</v>
      </c>
      <c r="W761" s="60"/>
      <c r="X761" s="60">
        <f>SUM(E761:W761)</f>
        <v>218</v>
      </c>
    </row>
    <row r="762" spans="1:24" x14ac:dyDescent="0.25">
      <c r="A762" s="16">
        <v>11</v>
      </c>
      <c r="B762" s="1" t="s">
        <v>577</v>
      </c>
      <c r="C762" s="1" t="s">
        <v>18</v>
      </c>
      <c r="D762" s="6">
        <v>1975</v>
      </c>
      <c r="E762" s="5"/>
      <c r="F762" s="60"/>
      <c r="G762" s="60"/>
      <c r="H762" s="18"/>
      <c r="I762" s="60">
        <v>33</v>
      </c>
      <c r="J762" s="60"/>
      <c r="K762" s="60">
        <f>VLOOKUP(B762,[28]Лист1!$B$48:$I$65,8,FALSE)</f>
        <v>33</v>
      </c>
      <c r="L762" s="60"/>
      <c r="M762" s="60"/>
      <c r="N762" s="60"/>
      <c r="O762" s="60"/>
      <c r="P762" s="60"/>
      <c r="Q762" s="60"/>
      <c r="R762" s="60">
        <f>VLOOKUP(B762,[25]Лист1!$B$40:$J$53,9,FALSE)</f>
        <v>31</v>
      </c>
      <c r="S762" s="60">
        <f>VLOOKUP(B762,[29]Лист1!$B$33:$N$49,13,FALSE)</f>
        <v>31</v>
      </c>
      <c r="T762" s="60"/>
      <c r="U762" s="60">
        <f>VLOOKUP(B762,[26]Лист1!$B$83:$O$102,14,FALSE)</f>
        <v>27</v>
      </c>
      <c r="V762" s="68">
        <v>31</v>
      </c>
      <c r="W762" s="60">
        <v>29</v>
      </c>
      <c r="X762" s="60">
        <f>SUM(E762:W762)</f>
        <v>215</v>
      </c>
    </row>
    <row r="763" spans="1:24" x14ac:dyDescent="0.25">
      <c r="A763" s="16">
        <v>12</v>
      </c>
      <c r="B763" s="1" t="s">
        <v>569</v>
      </c>
      <c r="C763" s="1" t="s">
        <v>20</v>
      </c>
      <c r="D763" s="6">
        <v>1974</v>
      </c>
      <c r="E763" s="5"/>
      <c r="F763" s="60"/>
      <c r="G763" s="60"/>
      <c r="H763" s="18"/>
      <c r="I763" s="60">
        <f>VLOOKUP(B763,[23]Лист1!$B$33:$M$53,12,FALSE)</f>
        <v>12</v>
      </c>
      <c r="J763" s="60">
        <f>VLOOKUP(B763,[20]М1кр!$C$16:$J$43,8,FALSE)</f>
        <v>8</v>
      </c>
      <c r="K763" s="60"/>
      <c r="L763" s="60">
        <f>VLOOKUP(B763,[18]Финал!$B$69:$I$82,8,FALSE)</f>
        <v>19</v>
      </c>
      <c r="M763" s="60">
        <f>VLOOKUP(B763,[21]Лист1!$B$33:$M$56,12,FALSE)</f>
        <v>9</v>
      </c>
      <c r="N763" s="60">
        <f>VLOOKUP(B763,[24]Лист1!$B$34:$I$52,8,FALSE)</f>
        <v>16</v>
      </c>
      <c r="O763" s="60">
        <v>20</v>
      </c>
      <c r="P763" s="60">
        <f>VLOOKUP(B763,[11]Лист2!$B$169:$L$178,11,FALSE)</f>
        <v>21</v>
      </c>
      <c r="Q763" s="60">
        <v>16</v>
      </c>
      <c r="R763" s="60">
        <f>VLOOKUP(B763,[25]Лист1!$B$40:$J$53,9,FALSE)</f>
        <v>20</v>
      </c>
      <c r="S763" s="60">
        <f>VLOOKUP(B763,[29]Лист1!$B$33:$N$49,13,FALSE)</f>
        <v>18</v>
      </c>
      <c r="T763" s="60">
        <f>VLOOKUP(B763,'[27]Протокол старта'!$B$58:$I$70,8,FALSE)</f>
        <v>20</v>
      </c>
      <c r="U763" s="60">
        <f>VLOOKUP(B763,[26]Лист1!$B$83:$O$102,14,FALSE)</f>
        <v>14</v>
      </c>
      <c r="V763" s="62">
        <v>4</v>
      </c>
      <c r="W763" s="60">
        <v>14</v>
      </c>
      <c r="X763" s="60">
        <f>SUM(E763:W763)-V763</f>
        <v>207</v>
      </c>
    </row>
    <row r="764" spans="1:24" x14ac:dyDescent="0.25">
      <c r="A764" s="16">
        <v>13</v>
      </c>
      <c r="B764" s="3" t="s">
        <v>496</v>
      </c>
      <c r="C764" s="3" t="s">
        <v>497</v>
      </c>
      <c r="D764" s="6">
        <v>1970</v>
      </c>
      <c r="E764" s="5"/>
      <c r="F764" s="60"/>
      <c r="G764" s="60"/>
      <c r="H764" s="18">
        <f>VLOOKUP(B764,'[22]Протокол старта'!$B$63:$J$77,9,FALSE)</f>
        <v>31</v>
      </c>
      <c r="I764" s="60"/>
      <c r="J764" s="72"/>
      <c r="K764" s="60"/>
      <c r="L764" s="60">
        <f>VLOOKUP(B764,[18]Финал!$B$69:$I$82,8,FALSE)</f>
        <v>33</v>
      </c>
      <c r="M764" s="60">
        <f>VLOOKUP(B764,[21]Лист1!$B$33:$M$56,12,FALSE)</f>
        <v>27</v>
      </c>
      <c r="N764" s="60"/>
      <c r="O764" s="60"/>
      <c r="P764" s="60"/>
      <c r="Q764" s="60">
        <v>31</v>
      </c>
      <c r="R764" s="60">
        <f>VLOOKUP(B764,[25]Лист1!$B$40:$J$53,9,FALSE)</f>
        <v>29</v>
      </c>
      <c r="S764" s="60">
        <f>VLOOKUP(B764,[29]Лист1!$B$33:$N$49,13,FALSE)</f>
        <v>33</v>
      </c>
      <c r="T764" s="60"/>
      <c r="U764" s="60"/>
      <c r="V764" s="72">
        <v>19</v>
      </c>
      <c r="W764" s="60"/>
      <c r="X764" s="60">
        <f>SUM(E764:W764)</f>
        <v>203</v>
      </c>
    </row>
    <row r="765" spans="1:24" x14ac:dyDescent="0.25">
      <c r="A765" s="16">
        <v>14</v>
      </c>
      <c r="B765" s="3" t="s">
        <v>58</v>
      </c>
      <c r="C765" s="3" t="s">
        <v>351</v>
      </c>
      <c r="D765" s="4">
        <v>1972</v>
      </c>
      <c r="E765" s="5">
        <f>VLOOKUP(B765,[1]Лист1!$B$259:$C$275,2,FALSE)</f>
        <v>19</v>
      </c>
      <c r="F765" s="60"/>
      <c r="G765" s="60">
        <f>VLOOKUP(B765,[3]ИТОГ!$B$227:$C$245,2,FALSE)</f>
        <v>12</v>
      </c>
      <c r="H765" s="18"/>
      <c r="I765" s="60">
        <f>VLOOKUP(B765,[23]Лист1!$B$33:$M$53,12,FALSE)</f>
        <v>11</v>
      </c>
      <c r="J765" s="62">
        <f>VLOOKUP(B765,[20]М1кр!$C$16:$J$43,8,FALSE)</f>
        <v>5</v>
      </c>
      <c r="K765" s="60"/>
      <c r="L765" s="60">
        <f>VLOOKUP(B765,[18]Финал!$B$69:$I$82,8,FALSE)</f>
        <v>20</v>
      </c>
      <c r="M765" s="60">
        <f>VLOOKUP(B765,[21]Лист1!$B$33:$M$56,12,FALSE)</f>
        <v>10</v>
      </c>
      <c r="N765" s="60">
        <f>VLOOKUP(B765,[24]Лист1!$B$34:$I$52,8,FALSE)</f>
        <v>12</v>
      </c>
      <c r="O765" s="60">
        <v>21</v>
      </c>
      <c r="P765" s="60"/>
      <c r="Q765" s="60">
        <v>18</v>
      </c>
      <c r="R765" s="60">
        <f>VLOOKUP(B765,[25]Лист1!$B$40:$J$53,9,FALSE)</f>
        <v>17</v>
      </c>
      <c r="S765" s="60">
        <f>VLOOKUP(B765,[29]Лист1!$B$33:$N$49,13,FALSE)</f>
        <v>15</v>
      </c>
      <c r="T765" s="60">
        <f>VLOOKUP(B765,'[27]Протокол старта'!$B$58:$I$70,8,FALSE)</f>
        <v>18</v>
      </c>
      <c r="U765" s="60">
        <f>VLOOKUP(B765,[26]Лист1!$B$83:$O$102,14,FALSE)</f>
        <v>13</v>
      </c>
      <c r="V765" s="62">
        <v>8</v>
      </c>
      <c r="W765" s="60">
        <v>13</v>
      </c>
      <c r="X765" s="60">
        <f>SUM(E765:W765)-V765-J765</f>
        <v>199</v>
      </c>
    </row>
    <row r="766" spans="1:24" x14ac:dyDescent="0.25">
      <c r="A766" s="16">
        <v>15</v>
      </c>
      <c r="B766" s="3" t="s">
        <v>168</v>
      </c>
      <c r="C766" s="3" t="s">
        <v>346</v>
      </c>
      <c r="D766" s="4">
        <v>1974</v>
      </c>
      <c r="E766" s="5">
        <f>VLOOKUP(B766,[1]Лист1!$B$259:$C$275,2,FALSE)</f>
        <v>26</v>
      </c>
      <c r="F766" s="60">
        <f>VLOOKUP(B766,[19]Лист1!$B$41:$R$56,17,FALSE)</f>
        <v>21</v>
      </c>
      <c r="G766" s="60">
        <f>VLOOKUP(B766,[3]ИТОГ!$B$227:$C$245,2,FALSE)</f>
        <v>24</v>
      </c>
      <c r="H766" s="18"/>
      <c r="I766" s="60">
        <f>VLOOKUP(B766,[23]Лист1!$B$33:$M$53,12,FALSE)</f>
        <v>20</v>
      </c>
      <c r="J766" s="60"/>
      <c r="K766" s="60"/>
      <c r="L766" s="60">
        <f>VLOOKUP(B766,[18]Финал!$B$69:$I$82,8,FALSE)</f>
        <v>25</v>
      </c>
      <c r="M766" s="60">
        <f>VLOOKUP(B766,[21]Лист1!$B$33:$M$56,12,FALSE)</f>
        <v>19</v>
      </c>
      <c r="N766" s="60"/>
      <c r="O766" s="60"/>
      <c r="P766" s="60"/>
      <c r="Q766" s="60">
        <v>22</v>
      </c>
      <c r="R766" s="60"/>
      <c r="S766" s="60">
        <f>VLOOKUP(B766,[29]Лист1!$B$33:$N$49,13,FALSE)</f>
        <v>23</v>
      </c>
      <c r="T766" s="60"/>
      <c r="U766" s="60">
        <f>VLOOKUP(B766,[26]Лист1!$B$83:$O$102,14,FALSE)</f>
        <v>11</v>
      </c>
      <c r="V766" s="60"/>
      <c r="W766" s="60"/>
      <c r="X766" s="60">
        <f>SUM(E766:W766)</f>
        <v>191</v>
      </c>
    </row>
    <row r="767" spans="1:24" x14ac:dyDescent="0.25">
      <c r="A767" s="16">
        <v>16</v>
      </c>
      <c r="B767" s="1" t="s">
        <v>841</v>
      </c>
      <c r="C767" s="1" t="s">
        <v>842</v>
      </c>
      <c r="D767" s="6">
        <v>1968</v>
      </c>
      <c r="E767" s="5"/>
      <c r="F767" s="60"/>
      <c r="G767" s="60"/>
      <c r="H767" s="18"/>
      <c r="I767" s="60"/>
      <c r="J767" s="60"/>
      <c r="K767" s="60"/>
      <c r="L767" s="60"/>
      <c r="M767" s="60"/>
      <c r="N767" s="60"/>
      <c r="O767" s="60"/>
      <c r="P767" s="60"/>
      <c r="Q767" s="60">
        <v>27</v>
      </c>
      <c r="R767" s="60"/>
      <c r="S767" s="60">
        <f>VLOOKUP(B767,[29]Лист1!$B$33:$N$49,13,FALSE)</f>
        <v>27</v>
      </c>
      <c r="T767" s="60">
        <f>VLOOKUP(B767,'[27]Протокол старта'!$B$58:$I$70,8,FALSE)</f>
        <v>33</v>
      </c>
      <c r="U767" s="60">
        <f>VLOOKUP(B767,[26]Лист1!$B$83:$O$102,14,FALSE)</f>
        <v>33</v>
      </c>
      <c r="V767" s="60">
        <v>33</v>
      </c>
      <c r="W767" s="60">
        <v>33</v>
      </c>
      <c r="X767" s="60">
        <f t="shared" ref="X767:X794" si="26">SUM(E767:W767)</f>
        <v>186</v>
      </c>
    </row>
    <row r="768" spans="1:24" x14ac:dyDescent="0.25">
      <c r="A768" s="16">
        <v>17</v>
      </c>
      <c r="B768" s="1" t="s">
        <v>415</v>
      </c>
      <c r="C768" s="1" t="s">
        <v>416</v>
      </c>
      <c r="D768" s="19">
        <v>1968</v>
      </c>
      <c r="E768" s="5"/>
      <c r="F768" s="60">
        <f>VLOOKUP(B768,[19]Лист1!$B$41:$R$56,17,FALSE)</f>
        <v>29</v>
      </c>
      <c r="G768" s="60"/>
      <c r="H768" s="18"/>
      <c r="I768" s="60">
        <f>VLOOKUP(B768,[23]Лист1!$B$33:$M$53,12,FALSE)</f>
        <v>31</v>
      </c>
      <c r="J768" s="60">
        <f>VLOOKUP(B768,[20]М1кр!$C$16:$J$43,8,FALSE)</f>
        <v>29</v>
      </c>
      <c r="K768" s="60"/>
      <c r="L768" s="60"/>
      <c r="M768" s="60">
        <f>VLOOKUP(B768,[21]Лист1!$B$33:$M$56,12,FALSE)</f>
        <v>26</v>
      </c>
      <c r="N768" s="60">
        <f>VLOOKUP(B768,[24]Лист1!$B$34:$I$52,8,FALSE)</f>
        <v>29</v>
      </c>
      <c r="O768" s="60"/>
      <c r="P768" s="60"/>
      <c r="Q768" s="60"/>
      <c r="R768" s="60"/>
      <c r="S768" s="60"/>
      <c r="T768" s="60"/>
      <c r="U768" s="60">
        <f>VLOOKUP(B768,[26]Лист1!$B$83:$O$102,14,FALSE)</f>
        <v>29</v>
      </c>
      <c r="V768" s="60"/>
      <c r="W768" s="60"/>
      <c r="X768" s="60">
        <f t="shared" si="26"/>
        <v>173</v>
      </c>
    </row>
    <row r="769" spans="1:24" x14ac:dyDescent="0.25">
      <c r="A769" s="16">
        <v>18</v>
      </c>
      <c r="B769" s="3" t="s">
        <v>498</v>
      </c>
      <c r="C769" s="3" t="s">
        <v>10</v>
      </c>
      <c r="D769" s="6">
        <v>1972</v>
      </c>
      <c r="E769" s="5"/>
      <c r="F769" s="60"/>
      <c r="G769" s="60"/>
      <c r="H769" s="18">
        <f>VLOOKUP(B769,'[22]Протокол старта'!$B$63:$J$77,9,FALSE)</f>
        <v>19</v>
      </c>
      <c r="I769" s="60"/>
      <c r="J769" s="60">
        <f>VLOOKUP(B769,[20]М1кр!$C$16:$J$43,8,FALSE)</f>
        <v>20</v>
      </c>
      <c r="K769" s="60"/>
      <c r="L769" s="60">
        <f>VLOOKUP(B769,[18]Финал!$B$69:$I$82,8,FALSE)</f>
        <v>31</v>
      </c>
      <c r="M769" s="60">
        <f>VLOOKUP(B769,[21]Лист1!$B$33:$M$56,12,FALSE)</f>
        <v>13</v>
      </c>
      <c r="N769" s="60">
        <f>VLOOKUP(B769,[24]Лист1!$B$34:$I$52,8,FALSE)</f>
        <v>25</v>
      </c>
      <c r="O769" s="60"/>
      <c r="P769" s="60"/>
      <c r="Q769" s="60">
        <v>33</v>
      </c>
      <c r="R769" s="60"/>
      <c r="S769" s="60"/>
      <c r="T769" s="60"/>
      <c r="U769" s="60"/>
      <c r="V769" s="60"/>
      <c r="W769" s="60"/>
      <c r="X769" s="60">
        <f t="shared" si="26"/>
        <v>141</v>
      </c>
    </row>
    <row r="770" spans="1:24" x14ac:dyDescent="0.25">
      <c r="A770" s="16">
        <v>19</v>
      </c>
      <c r="B770" s="3" t="s">
        <v>489</v>
      </c>
      <c r="C770" s="3" t="s">
        <v>490</v>
      </c>
      <c r="D770" s="6">
        <v>1968</v>
      </c>
      <c r="E770" s="5"/>
      <c r="F770" s="60"/>
      <c r="G770" s="60">
        <f>VLOOKUP(B770,[3]ИТОГ!$B$227:$C$245,2,FALSE)</f>
        <v>14</v>
      </c>
      <c r="H770" s="18"/>
      <c r="I770" s="60">
        <f>VLOOKUP(B770,[23]Лист1!$B$33:$M$53,12,FALSE)</f>
        <v>21</v>
      </c>
      <c r="J770" s="60"/>
      <c r="K770" s="60">
        <f>VLOOKUP(B770,[28]Лист1!$B$48:$I$65,8,FALSE)</f>
        <v>21</v>
      </c>
      <c r="L770" s="60"/>
      <c r="M770" s="60">
        <f>VLOOKUP(B770,[21]Лист1!$B$33:$M$56,12,FALSE)</f>
        <v>15</v>
      </c>
      <c r="N770" s="60">
        <f>VLOOKUP(B770,[24]Лист1!$B$34:$I$52,8,FALSE)</f>
        <v>20</v>
      </c>
      <c r="O770" s="60"/>
      <c r="P770" s="60"/>
      <c r="Q770" s="60">
        <v>15</v>
      </c>
      <c r="R770" s="60"/>
      <c r="S770" s="60"/>
      <c r="T770" s="60"/>
      <c r="U770" s="60"/>
      <c r="V770" s="60">
        <v>13</v>
      </c>
      <c r="W770" s="60">
        <v>19</v>
      </c>
      <c r="X770" s="60">
        <f t="shared" si="26"/>
        <v>138</v>
      </c>
    </row>
    <row r="771" spans="1:24" x14ac:dyDescent="0.25">
      <c r="A771" s="16">
        <v>20</v>
      </c>
      <c r="B771" s="1" t="s">
        <v>421</v>
      </c>
      <c r="C771" s="1" t="s">
        <v>422</v>
      </c>
      <c r="D771" s="16">
        <v>1972</v>
      </c>
      <c r="E771" s="5"/>
      <c r="F771" s="60">
        <f>VLOOKUP(B771,[19]Лист1!$B$41:$R$56,17,FALSE)</f>
        <v>17</v>
      </c>
      <c r="G771" s="60"/>
      <c r="H771" s="18">
        <f>VLOOKUP(B771,'[22]Протокол старта'!$B$63:$J$77,9,FALSE)</f>
        <v>22</v>
      </c>
      <c r="I771" s="60">
        <f>VLOOKUP(B771,[23]Лист1!$B$33:$M$53,12,FALSE)</f>
        <v>16</v>
      </c>
      <c r="J771" s="60">
        <f>VLOOKUP(B771,[20]М1кр!$C$16:$J$43,8,FALSE)</f>
        <v>16</v>
      </c>
      <c r="K771" s="60">
        <f>VLOOKUP(B771,[28]Лист1!$B$48:$I$65,8,FALSE)</f>
        <v>17</v>
      </c>
      <c r="L771" s="60"/>
      <c r="M771" s="60">
        <f>VLOOKUP(B771,[21]Лист1!$B$33:$M$56,12,FALSE)</f>
        <v>16</v>
      </c>
      <c r="N771" s="60"/>
      <c r="O771" s="60"/>
      <c r="P771" s="60"/>
      <c r="Q771" s="60"/>
      <c r="R771" s="60"/>
      <c r="S771" s="60"/>
      <c r="T771" s="60"/>
      <c r="U771" s="60"/>
      <c r="V771" s="60"/>
      <c r="W771" s="60">
        <v>21</v>
      </c>
      <c r="X771" s="60">
        <f t="shared" si="26"/>
        <v>125</v>
      </c>
    </row>
    <row r="772" spans="1:24" x14ac:dyDescent="0.25">
      <c r="A772" s="16">
        <v>21</v>
      </c>
      <c r="B772" s="3" t="s">
        <v>198</v>
      </c>
      <c r="C772" s="3" t="s">
        <v>55</v>
      </c>
      <c r="D772" s="4">
        <v>1972</v>
      </c>
      <c r="E772" s="5">
        <f>VLOOKUP(B772,[1]Лист1!$B$259:$C$275,2,FALSE)</f>
        <v>25</v>
      </c>
      <c r="F772" s="60"/>
      <c r="G772" s="60">
        <f>VLOOKUP(B772,[3]ИТОГ!$B$227:$C$245,2,FALSE)</f>
        <v>26</v>
      </c>
      <c r="H772" s="18">
        <f>VLOOKUP(B772,'[22]Протокол старта'!$B$63:$J$77,9,FALSE)</f>
        <v>26</v>
      </c>
      <c r="I772" s="60">
        <f>VLOOKUP(B772,[23]Лист1!$B$33:$M$53,12,FALSE)</f>
        <v>23</v>
      </c>
      <c r="J772" s="60"/>
      <c r="K772" s="60"/>
      <c r="L772" s="60"/>
      <c r="M772" s="60"/>
      <c r="N772" s="60"/>
      <c r="O772" s="60"/>
      <c r="P772" s="60"/>
      <c r="Q772" s="60">
        <v>25</v>
      </c>
      <c r="R772" s="60"/>
      <c r="S772" s="60"/>
      <c r="T772" s="60"/>
      <c r="U772" s="60"/>
      <c r="V772" s="60"/>
      <c r="W772" s="60"/>
      <c r="X772" s="60">
        <f t="shared" si="26"/>
        <v>125</v>
      </c>
    </row>
    <row r="773" spans="1:24" x14ac:dyDescent="0.25">
      <c r="A773" s="16">
        <v>22</v>
      </c>
      <c r="B773" s="3" t="s">
        <v>185</v>
      </c>
      <c r="C773" s="3" t="s">
        <v>343</v>
      </c>
      <c r="D773" s="4">
        <v>1976</v>
      </c>
      <c r="E773" s="5">
        <f>VLOOKUP(B773,[1]Лист1!$B$259:$C$275,2,FALSE)</f>
        <v>31</v>
      </c>
      <c r="F773" s="60">
        <f>VLOOKUP(B773,[19]Лист1!$B$41:$R$56,17,FALSE)</f>
        <v>31</v>
      </c>
      <c r="G773" s="60">
        <f>VLOOKUP(B773,[3]ИТОГ!$B$227:$C$245,2,FALSE)</f>
        <v>31</v>
      </c>
      <c r="H773" s="18">
        <f>VLOOKUP(B773,'[22]Протокол старта'!$B$63:$J$77,9,FALSE)</f>
        <v>29</v>
      </c>
      <c r="I773" s="60"/>
      <c r="J773" s="60"/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/>
      <c r="X773" s="60">
        <f t="shared" si="26"/>
        <v>122</v>
      </c>
    </row>
    <row r="774" spans="1:24" x14ac:dyDescent="0.25">
      <c r="A774" s="16">
        <v>23</v>
      </c>
      <c r="B774" s="1" t="s">
        <v>417</v>
      </c>
      <c r="C774" s="1" t="s">
        <v>418</v>
      </c>
      <c r="D774" s="16">
        <v>1967</v>
      </c>
      <c r="E774" s="5"/>
      <c r="F774" s="60">
        <f>VLOOKUP(B774,[19]Лист1!$B$41:$R$56,17,FALSE)</f>
        <v>27</v>
      </c>
      <c r="G774" s="60"/>
      <c r="H774" s="18"/>
      <c r="I774" s="60">
        <f>VLOOKUP(B774,[23]Лист1!$B$33:$M$53,12,FALSE)</f>
        <v>29</v>
      </c>
      <c r="J774" s="60">
        <f>VLOOKUP(B774,[20]М1кр!$C$16:$J$43,8,FALSE)</f>
        <v>26</v>
      </c>
      <c r="K774" s="60"/>
      <c r="L774" s="60"/>
      <c r="M774" s="60"/>
      <c r="N774" s="60"/>
      <c r="O774" s="60"/>
      <c r="P774" s="60"/>
      <c r="Q774" s="60"/>
      <c r="R774" s="60"/>
      <c r="S774" s="60"/>
      <c r="T774" s="60"/>
      <c r="U774" s="60"/>
      <c r="V774" s="60">
        <v>27</v>
      </c>
      <c r="W774" s="60"/>
      <c r="X774" s="60">
        <f t="shared" si="26"/>
        <v>109</v>
      </c>
    </row>
    <row r="775" spans="1:24" x14ac:dyDescent="0.25">
      <c r="A775" s="16">
        <v>24</v>
      </c>
      <c r="B775" s="3" t="s">
        <v>54</v>
      </c>
      <c r="C775" s="3" t="s">
        <v>344</v>
      </c>
      <c r="D775" s="4">
        <v>1973</v>
      </c>
      <c r="E775" s="5">
        <f>VLOOKUP(B775,[1]Лист1!$B$259:$C$275,2,FALSE)</f>
        <v>29</v>
      </c>
      <c r="F775" s="60"/>
      <c r="G775" s="60"/>
      <c r="H775" s="18"/>
      <c r="I775" s="60"/>
      <c r="J775" s="60">
        <f>VLOOKUP(B775,[20]М1кр!$C$16:$J$43,8,FALSE)</f>
        <v>22</v>
      </c>
      <c r="K775" s="60"/>
      <c r="L775" s="60"/>
      <c r="M775" s="60">
        <f>VLOOKUP(B775,[21]Лист1!$B$33:$M$56,12,FALSE)</f>
        <v>24</v>
      </c>
      <c r="N775" s="60">
        <f>VLOOKUP(B775,[24]Лист1!$B$34:$I$52,8,FALSE)</f>
        <v>31</v>
      </c>
      <c r="O775" s="60"/>
      <c r="P775" s="60"/>
      <c r="Q775" s="60"/>
      <c r="R775" s="60"/>
      <c r="S775" s="60"/>
      <c r="T775" s="60"/>
      <c r="U775" s="60"/>
      <c r="V775" s="60"/>
      <c r="W775" s="60"/>
      <c r="X775" s="60">
        <f t="shared" si="26"/>
        <v>106</v>
      </c>
    </row>
    <row r="776" spans="1:24" x14ac:dyDescent="0.25">
      <c r="A776" s="16">
        <v>25</v>
      </c>
      <c r="B776" s="1" t="s">
        <v>651</v>
      </c>
      <c r="C776" s="1" t="s">
        <v>652</v>
      </c>
      <c r="D776" s="6">
        <v>1975</v>
      </c>
      <c r="E776" s="5"/>
      <c r="F776" s="60"/>
      <c r="G776" s="60"/>
      <c r="H776" s="18"/>
      <c r="I776" s="60"/>
      <c r="J776" s="60">
        <v>31</v>
      </c>
      <c r="K776" s="60"/>
      <c r="L776" s="60"/>
      <c r="M776" s="60">
        <f>VLOOKUP(B776,[21]Лист1!$B$33:$M$56,12,FALSE)</f>
        <v>33</v>
      </c>
      <c r="N776" s="60"/>
      <c r="O776" s="60"/>
      <c r="P776" s="60"/>
      <c r="Q776" s="60"/>
      <c r="R776" s="60"/>
      <c r="S776" s="60"/>
      <c r="T776" s="60"/>
      <c r="U776" s="60">
        <f>VLOOKUP(B776,[26]Лист1!$B$83:$O$102,14,FALSE)</f>
        <v>31</v>
      </c>
      <c r="V776" s="60"/>
      <c r="W776" s="60"/>
      <c r="X776" s="60">
        <f t="shared" si="26"/>
        <v>95</v>
      </c>
    </row>
    <row r="777" spans="1:24" x14ac:dyDescent="0.25">
      <c r="A777" s="16">
        <v>25</v>
      </c>
      <c r="B777" s="1" t="s">
        <v>655</v>
      </c>
      <c r="C777" s="1" t="s">
        <v>656</v>
      </c>
      <c r="D777" s="6">
        <v>1968</v>
      </c>
      <c r="E777" s="5"/>
      <c r="F777" s="60"/>
      <c r="G777" s="60"/>
      <c r="H777" s="18"/>
      <c r="I777" s="60"/>
      <c r="J777" s="60">
        <v>21</v>
      </c>
      <c r="K777" s="60"/>
      <c r="L777" s="60"/>
      <c r="M777" s="60"/>
      <c r="N777" s="60">
        <f>VLOOKUP(B777,[24]Лист1!$B$34:$I$52,8,FALSE)</f>
        <v>27</v>
      </c>
      <c r="O777" s="60"/>
      <c r="P777" s="60"/>
      <c r="Q777" s="60"/>
      <c r="R777" s="60"/>
      <c r="S777" s="60"/>
      <c r="T777" s="60"/>
      <c r="U777" s="60">
        <f>VLOOKUP(B777,[26]Лист1!$B$83:$O$102,14,FALSE)</f>
        <v>23</v>
      </c>
      <c r="V777" s="60">
        <v>24</v>
      </c>
      <c r="W777" s="60"/>
      <c r="X777" s="60">
        <f t="shared" si="26"/>
        <v>95</v>
      </c>
    </row>
    <row r="778" spans="1:24" x14ac:dyDescent="0.25">
      <c r="A778" s="16">
        <v>27</v>
      </c>
      <c r="B778" s="3" t="s">
        <v>486</v>
      </c>
      <c r="C778" s="3" t="s">
        <v>20</v>
      </c>
      <c r="D778" s="6">
        <v>1972</v>
      </c>
      <c r="E778" s="5"/>
      <c r="F778" s="60"/>
      <c r="G778" s="60">
        <f>VLOOKUP(B778,[3]ИТОГ!$B$227:$C$245,2,FALSE)</f>
        <v>19</v>
      </c>
      <c r="H778" s="18"/>
      <c r="I778" s="60">
        <f>VLOOKUP(B778,[23]Лист1!$B$33:$M$53,12,FALSE)</f>
        <v>22</v>
      </c>
      <c r="J778" s="60"/>
      <c r="K778" s="60">
        <f>VLOOKUP(B778,[28]Лист1!$B$48:$I$65,8,FALSE)</f>
        <v>23</v>
      </c>
      <c r="L778" s="60"/>
      <c r="M778" s="60">
        <f>VLOOKUP(B778,[21]Лист1!$B$33:$M$56,12,FALSE)</f>
        <v>21</v>
      </c>
      <c r="N778" s="60"/>
      <c r="O778" s="60"/>
      <c r="P778" s="60"/>
      <c r="Q778" s="60"/>
      <c r="R778" s="60"/>
      <c r="S778" s="60"/>
      <c r="T778" s="60"/>
      <c r="U778" s="60"/>
      <c r="V778" s="60"/>
      <c r="W778" s="60"/>
      <c r="X778" s="60">
        <f t="shared" si="26"/>
        <v>85</v>
      </c>
    </row>
    <row r="779" spans="1:24" x14ac:dyDescent="0.25">
      <c r="A779" s="16">
        <v>28</v>
      </c>
      <c r="B779" s="1" t="s">
        <v>992</v>
      </c>
      <c r="C779" s="1" t="s">
        <v>993</v>
      </c>
      <c r="D779" s="6">
        <v>1976</v>
      </c>
      <c r="E779" s="5"/>
      <c r="F779" s="60"/>
      <c r="G779" s="60"/>
      <c r="H779" s="18"/>
      <c r="I779" s="60"/>
      <c r="J779" s="60"/>
      <c r="K779" s="60"/>
      <c r="L779" s="60"/>
      <c r="M779" s="60"/>
      <c r="N779" s="60"/>
      <c r="O779" s="60"/>
      <c r="P779" s="60"/>
      <c r="Q779" s="60"/>
      <c r="R779" s="60"/>
      <c r="S779" s="60">
        <v>21</v>
      </c>
      <c r="T779" s="60">
        <f>VLOOKUP(B779,'[27]Протокол старта'!$B$58:$I$70,8,FALSE)</f>
        <v>22</v>
      </c>
      <c r="U779" s="60"/>
      <c r="V779" s="60">
        <v>17</v>
      </c>
      <c r="W779" s="60">
        <v>23</v>
      </c>
      <c r="X779" s="60">
        <f t="shared" si="26"/>
        <v>83</v>
      </c>
    </row>
    <row r="780" spans="1:24" x14ac:dyDescent="0.25">
      <c r="A780" s="16">
        <v>29</v>
      </c>
      <c r="B780" s="1" t="s">
        <v>420</v>
      </c>
      <c r="C780" s="1" t="s">
        <v>266</v>
      </c>
      <c r="D780" s="16">
        <v>1974</v>
      </c>
      <c r="E780" s="5"/>
      <c r="F780" s="60">
        <f>VLOOKUP(B780,[19]Лист1!$B$41:$R$56,17,FALSE)</f>
        <v>20</v>
      </c>
      <c r="G780" s="60"/>
      <c r="H780" s="18"/>
      <c r="I780" s="60">
        <f>VLOOKUP(B780,[23]Лист1!$B$33:$M$53,12,FALSE)</f>
        <v>17</v>
      </c>
      <c r="J780" s="60">
        <f>VLOOKUP(B780,[20]М1кр!$C$16:$J$43,8,FALSE)</f>
        <v>11</v>
      </c>
      <c r="K780" s="60"/>
      <c r="L780" s="60"/>
      <c r="M780" s="60"/>
      <c r="N780" s="60"/>
      <c r="O780" s="60"/>
      <c r="P780" s="60"/>
      <c r="Q780" s="60"/>
      <c r="R780" s="60"/>
      <c r="S780" s="60"/>
      <c r="T780" s="60"/>
      <c r="U780" s="60"/>
      <c r="V780" s="60"/>
      <c r="W780" s="60">
        <v>24</v>
      </c>
      <c r="X780" s="60">
        <f t="shared" si="26"/>
        <v>72</v>
      </c>
    </row>
    <row r="781" spans="1:24" x14ac:dyDescent="0.25">
      <c r="A781" s="16">
        <v>30</v>
      </c>
      <c r="B781" s="1" t="s">
        <v>817</v>
      </c>
      <c r="C781" s="1" t="s">
        <v>818</v>
      </c>
      <c r="D781" s="6">
        <v>1975</v>
      </c>
      <c r="E781" s="5"/>
      <c r="F781" s="60"/>
      <c r="G781" s="60"/>
      <c r="H781" s="18"/>
      <c r="I781" s="60"/>
      <c r="J781" s="60"/>
      <c r="K781" s="60"/>
      <c r="L781" s="60"/>
      <c r="M781" s="60"/>
      <c r="N781" s="60"/>
      <c r="O781" s="60">
        <v>23</v>
      </c>
      <c r="P781" s="60"/>
      <c r="Q781" s="60"/>
      <c r="R781" s="60">
        <f>VLOOKUP(B781,[25]Лист1!$B$40:$J$53,9,FALSE)</f>
        <v>21</v>
      </c>
      <c r="S781" s="60"/>
      <c r="T781" s="60">
        <f>VLOOKUP(B781,'[27]Протокол старта'!$B$58:$I$70,8,FALSE)</f>
        <v>21</v>
      </c>
      <c r="U781" s="60"/>
      <c r="V781" s="60"/>
      <c r="W781" s="60"/>
      <c r="X781" s="60">
        <f t="shared" si="26"/>
        <v>65</v>
      </c>
    </row>
    <row r="782" spans="1:24" x14ac:dyDescent="0.25">
      <c r="A782" s="16">
        <v>31</v>
      </c>
      <c r="B782" s="3" t="s">
        <v>484</v>
      </c>
      <c r="C782" s="3" t="s">
        <v>343</v>
      </c>
      <c r="D782" s="6">
        <v>1971</v>
      </c>
      <c r="E782" s="5"/>
      <c r="F782" s="60"/>
      <c r="G782" s="60">
        <f>VLOOKUP(B782,[3]ИТОГ!$B$227:$C$245,2,FALSE)</f>
        <v>29</v>
      </c>
      <c r="H782" s="18">
        <f>VLOOKUP(B782,'[22]Протокол старта'!$B$63:$J$77,9,FALSE)</f>
        <v>27</v>
      </c>
      <c r="I782" s="60"/>
      <c r="J782" s="60"/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/>
      <c r="X782" s="60">
        <f t="shared" si="26"/>
        <v>56</v>
      </c>
    </row>
    <row r="783" spans="1:24" x14ac:dyDescent="0.25">
      <c r="A783" s="16">
        <v>32</v>
      </c>
      <c r="B783" s="45" t="s">
        <v>1119</v>
      </c>
      <c r="C783" s="45" t="s">
        <v>1120</v>
      </c>
      <c r="D783" s="45">
        <v>1970</v>
      </c>
      <c r="E783" s="5"/>
      <c r="F783" s="60"/>
      <c r="G783" s="60"/>
      <c r="H783" s="18"/>
      <c r="I783" s="60"/>
      <c r="J783" s="60"/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>
        <v>26</v>
      </c>
      <c r="V783" s="60">
        <v>29</v>
      </c>
      <c r="W783" s="60"/>
      <c r="X783" s="60">
        <f t="shared" si="26"/>
        <v>55</v>
      </c>
    </row>
    <row r="784" spans="1:24" x14ac:dyDescent="0.25">
      <c r="A784" s="16">
        <v>32</v>
      </c>
      <c r="B784" s="1" t="s">
        <v>664</v>
      </c>
      <c r="C784" s="1" t="s">
        <v>665</v>
      </c>
      <c r="D784" s="6">
        <v>1967</v>
      </c>
      <c r="E784" s="5"/>
      <c r="F784" s="60"/>
      <c r="G784" s="60"/>
      <c r="H784" s="18"/>
      <c r="I784" s="60"/>
      <c r="J784" s="60">
        <v>9</v>
      </c>
      <c r="K784" s="60"/>
      <c r="L784" s="60"/>
      <c r="M784" s="60"/>
      <c r="N784" s="60">
        <f>VLOOKUP(B784,[24]Лист1!$B$34:$I$52,8,FALSE)</f>
        <v>13</v>
      </c>
      <c r="O784" s="60"/>
      <c r="P784" s="60"/>
      <c r="Q784" s="60"/>
      <c r="R784" s="60"/>
      <c r="S784" s="60"/>
      <c r="T784" s="60"/>
      <c r="U784" s="60">
        <f>VLOOKUP(B784,[26]Лист1!$B$83:$O$102,14,FALSE)</f>
        <v>15</v>
      </c>
      <c r="V784" s="60">
        <v>3</v>
      </c>
      <c r="W784" s="60">
        <v>15</v>
      </c>
      <c r="X784" s="60">
        <f t="shared" si="26"/>
        <v>55</v>
      </c>
    </row>
    <row r="785" spans="1:24" x14ac:dyDescent="0.25">
      <c r="A785" s="16">
        <v>34</v>
      </c>
      <c r="B785" s="45" t="s">
        <v>1122</v>
      </c>
      <c r="C785" s="45" t="s">
        <v>1123</v>
      </c>
      <c r="D785" s="45">
        <v>1969</v>
      </c>
      <c r="E785" s="5"/>
      <c r="F785" s="60"/>
      <c r="G785" s="60"/>
      <c r="H785" s="18"/>
      <c r="I785" s="60"/>
      <c r="J785" s="60"/>
      <c r="K785" s="60"/>
      <c r="L785" s="60"/>
      <c r="M785" s="60"/>
      <c r="N785" s="60"/>
      <c r="O785" s="60"/>
      <c r="P785" s="60"/>
      <c r="Q785" s="60"/>
      <c r="R785" s="60"/>
      <c r="S785" s="60"/>
      <c r="T785" s="60"/>
      <c r="U785" s="60">
        <v>20</v>
      </c>
      <c r="V785" s="60"/>
      <c r="W785" s="60">
        <v>31</v>
      </c>
      <c r="X785" s="60">
        <f t="shared" si="26"/>
        <v>51</v>
      </c>
    </row>
    <row r="786" spans="1:24" x14ac:dyDescent="0.25">
      <c r="A786" s="16">
        <v>35</v>
      </c>
      <c r="B786" s="1" t="s">
        <v>669</v>
      </c>
      <c r="C786" s="1" t="s">
        <v>670</v>
      </c>
      <c r="D786" s="6">
        <v>1970</v>
      </c>
      <c r="E786" s="5"/>
      <c r="F786" s="60"/>
      <c r="G786" s="60"/>
      <c r="H786" s="18"/>
      <c r="I786" s="60"/>
      <c r="J786" s="60">
        <v>3</v>
      </c>
      <c r="K786" s="60"/>
      <c r="L786" s="60"/>
      <c r="M786" s="60">
        <f>VLOOKUP(B786,[21]Лист1!$B$33:$M$56,12,FALSE)</f>
        <v>7</v>
      </c>
      <c r="N786" s="60">
        <f>VLOOKUP(B786,[24]Лист1!$B$34:$I$52,8,FALSE)</f>
        <v>14</v>
      </c>
      <c r="O786" s="60"/>
      <c r="P786" s="60"/>
      <c r="Q786" s="60"/>
      <c r="R786" s="60">
        <f>VLOOKUP(B786,[25]Лист1!$B$40:$J$53,9,FALSE)</f>
        <v>18</v>
      </c>
      <c r="S786" s="60"/>
      <c r="T786" s="60"/>
      <c r="U786" s="60"/>
      <c r="V786" s="60">
        <v>5</v>
      </c>
      <c r="W786" s="60"/>
      <c r="X786" s="60">
        <f t="shared" si="26"/>
        <v>47</v>
      </c>
    </row>
    <row r="787" spans="1:24" x14ac:dyDescent="0.25">
      <c r="A787" s="16">
        <v>36</v>
      </c>
      <c r="B787" s="1" t="s">
        <v>660</v>
      </c>
      <c r="C787" s="1" t="s">
        <v>661</v>
      </c>
      <c r="D787" s="6">
        <v>1970</v>
      </c>
      <c r="E787" s="5"/>
      <c r="F787" s="60"/>
      <c r="G787" s="60"/>
      <c r="H787" s="18"/>
      <c r="I787" s="60"/>
      <c r="J787" s="60">
        <v>14</v>
      </c>
      <c r="K787" s="60"/>
      <c r="L787" s="60"/>
      <c r="M787" s="60"/>
      <c r="N787" s="60"/>
      <c r="O787" s="60"/>
      <c r="P787" s="60"/>
      <c r="Q787" s="60"/>
      <c r="R787" s="60"/>
      <c r="S787" s="60"/>
      <c r="T787" s="60"/>
      <c r="U787" s="60">
        <f>VLOOKUP(B787,[26]Лист1!$B$83:$O$102,14,FALSE)</f>
        <v>16</v>
      </c>
      <c r="V787" s="60">
        <v>16</v>
      </c>
      <c r="W787" s="60"/>
      <c r="X787" s="60">
        <f t="shared" si="26"/>
        <v>46</v>
      </c>
    </row>
    <row r="788" spans="1:24" x14ac:dyDescent="0.25">
      <c r="A788" s="16">
        <v>37</v>
      </c>
      <c r="B788" s="3" t="s">
        <v>487</v>
      </c>
      <c r="C788" s="3" t="s">
        <v>10</v>
      </c>
      <c r="D788" s="6">
        <v>1973</v>
      </c>
      <c r="E788" s="5"/>
      <c r="F788" s="60"/>
      <c r="G788" s="60">
        <f>VLOOKUP(B788,[3]ИТОГ!$B$227:$C$245,2,FALSE)</f>
        <v>17</v>
      </c>
      <c r="H788" s="18"/>
      <c r="I788" s="60"/>
      <c r="J788" s="60"/>
      <c r="K788" s="60"/>
      <c r="L788" s="60"/>
      <c r="M788" s="60"/>
      <c r="N788" s="60"/>
      <c r="O788" s="60"/>
      <c r="P788" s="60"/>
      <c r="Q788" s="60"/>
      <c r="R788" s="60"/>
      <c r="S788" s="60"/>
      <c r="T788" s="60">
        <f>VLOOKUP(B788,'[27]Протокол старта'!$B$58:$I$70,8,FALSE)</f>
        <v>25</v>
      </c>
      <c r="U788" s="60"/>
      <c r="V788" s="60"/>
      <c r="W788" s="60"/>
      <c r="X788" s="60">
        <f t="shared" si="26"/>
        <v>42</v>
      </c>
    </row>
    <row r="789" spans="1:24" x14ac:dyDescent="0.25">
      <c r="A789" s="16">
        <v>38</v>
      </c>
      <c r="B789" s="1" t="s">
        <v>789</v>
      </c>
      <c r="C789" s="1" t="s">
        <v>790</v>
      </c>
      <c r="D789" s="6">
        <v>1976</v>
      </c>
      <c r="E789" s="5"/>
      <c r="F789" s="60"/>
      <c r="G789" s="60"/>
      <c r="H789" s="18"/>
      <c r="I789" s="60"/>
      <c r="J789" s="60"/>
      <c r="K789" s="60"/>
      <c r="L789" s="60"/>
      <c r="M789" s="60"/>
      <c r="N789" s="60">
        <v>19</v>
      </c>
      <c r="O789" s="60"/>
      <c r="P789" s="60"/>
      <c r="Q789" s="60"/>
      <c r="R789" s="60">
        <f>VLOOKUP(B789,[25]Лист1!$B$40:$J$53,9,FALSE)</f>
        <v>22</v>
      </c>
      <c r="S789" s="60"/>
      <c r="T789" s="60"/>
      <c r="U789" s="60"/>
      <c r="V789" s="60"/>
      <c r="W789" s="60"/>
      <c r="X789" s="60">
        <f t="shared" si="26"/>
        <v>41</v>
      </c>
    </row>
    <row r="790" spans="1:24" x14ac:dyDescent="0.25">
      <c r="A790" s="16">
        <v>39</v>
      </c>
      <c r="B790" s="45" t="s">
        <v>1121</v>
      </c>
      <c r="C790" s="45" t="s">
        <v>416</v>
      </c>
      <c r="D790" s="45">
        <v>1974</v>
      </c>
      <c r="E790" s="5"/>
      <c r="F790" s="60"/>
      <c r="G790" s="60"/>
      <c r="H790" s="18"/>
      <c r="I790" s="60"/>
      <c r="J790" s="60"/>
      <c r="K790" s="60"/>
      <c r="L790" s="60"/>
      <c r="M790" s="60"/>
      <c r="N790" s="60"/>
      <c r="O790" s="60"/>
      <c r="P790" s="60"/>
      <c r="Q790" s="60"/>
      <c r="R790" s="60"/>
      <c r="S790" s="60"/>
      <c r="T790" s="60"/>
      <c r="U790" s="60">
        <v>21</v>
      </c>
      <c r="V790" s="60">
        <v>18</v>
      </c>
      <c r="W790" s="60"/>
      <c r="X790" s="60">
        <f t="shared" si="26"/>
        <v>39</v>
      </c>
    </row>
    <row r="791" spans="1:24" x14ac:dyDescent="0.25">
      <c r="A791" s="16">
        <v>40</v>
      </c>
      <c r="B791" s="1" t="s">
        <v>666</v>
      </c>
      <c r="C791" s="1" t="s">
        <v>617</v>
      </c>
      <c r="D791" s="6">
        <v>1976</v>
      </c>
      <c r="E791" s="5"/>
      <c r="F791" s="60"/>
      <c r="G791" s="60"/>
      <c r="H791" s="18"/>
      <c r="I791" s="60"/>
      <c r="J791" s="60">
        <v>6</v>
      </c>
      <c r="K791" s="60"/>
      <c r="L791" s="60">
        <f>VLOOKUP(B791,[18]Финал!$B$69:$I$82,8,FALSE)</f>
        <v>17</v>
      </c>
      <c r="M791" s="60"/>
      <c r="N791" s="60">
        <f>VLOOKUP(B791,[24]Лист1!$B$34:$I$52,8,FALSE)</f>
        <v>15</v>
      </c>
      <c r="O791" s="60"/>
      <c r="P791" s="60"/>
      <c r="Q791" s="60"/>
      <c r="R791" s="60"/>
      <c r="S791" s="60"/>
      <c r="T791" s="60"/>
      <c r="U791" s="60"/>
      <c r="V791" s="60"/>
      <c r="W791" s="60"/>
      <c r="X791" s="60">
        <f t="shared" si="26"/>
        <v>38</v>
      </c>
    </row>
    <row r="792" spans="1:24" x14ac:dyDescent="0.25">
      <c r="A792" s="16">
        <v>41</v>
      </c>
      <c r="B792" s="3" t="s">
        <v>485</v>
      </c>
      <c r="C792" s="3" t="s">
        <v>447</v>
      </c>
      <c r="D792" s="6">
        <v>1976</v>
      </c>
      <c r="E792" s="5"/>
      <c r="F792" s="60"/>
      <c r="G792" s="60">
        <f>VLOOKUP(B792,[3]ИТОГ!$B$227:$C$245,2,FALSE)</f>
        <v>22</v>
      </c>
      <c r="H792" s="18"/>
      <c r="I792" s="60"/>
      <c r="J792" s="60"/>
      <c r="K792" s="60"/>
      <c r="L792" s="60"/>
      <c r="M792" s="60">
        <f>VLOOKUP(B792,[21]Лист1!$B$33:$M$56,12,FALSE)</f>
        <v>14</v>
      </c>
      <c r="N792" s="60"/>
      <c r="O792" s="60"/>
      <c r="P792" s="60"/>
      <c r="Q792" s="60"/>
      <c r="R792" s="60"/>
      <c r="S792" s="60"/>
      <c r="T792" s="60"/>
      <c r="U792" s="60"/>
      <c r="V792" s="60"/>
      <c r="W792" s="60"/>
      <c r="X792" s="60">
        <f t="shared" si="26"/>
        <v>36</v>
      </c>
    </row>
    <row r="793" spans="1:24" x14ac:dyDescent="0.25">
      <c r="A793" s="16">
        <v>42</v>
      </c>
      <c r="B793" s="1" t="s">
        <v>709</v>
      </c>
      <c r="C793" s="1" t="s">
        <v>710</v>
      </c>
      <c r="D793" s="6">
        <v>1971</v>
      </c>
      <c r="E793" s="5"/>
      <c r="F793" s="60"/>
      <c r="G793" s="60"/>
      <c r="H793" s="18"/>
      <c r="I793" s="60"/>
      <c r="J793" s="60"/>
      <c r="K793" s="60">
        <v>27</v>
      </c>
      <c r="L793" s="60"/>
      <c r="M793" s="60"/>
      <c r="N793" s="60"/>
      <c r="O793" s="60"/>
      <c r="P793" s="60"/>
      <c r="Q793" s="60"/>
      <c r="R793" s="60"/>
      <c r="S793" s="60"/>
      <c r="T793" s="60"/>
      <c r="U793" s="60"/>
      <c r="V793" s="60"/>
      <c r="W793" s="60"/>
      <c r="X793" s="60">
        <f t="shared" si="26"/>
        <v>27</v>
      </c>
    </row>
    <row r="794" spans="1:24" x14ac:dyDescent="0.25">
      <c r="A794" s="16">
        <v>43</v>
      </c>
      <c r="B794" s="66" t="s">
        <v>1225</v>
      </c>
      <c r="C794" s="1"/>
      <c r="D794" s="6">
        <v>1971</v>
      </c>
      <c r="E794" s="5"/>
      <c r="F794" s="60"/>
      <c r="G794" s="60"/>
      <c r="H794" s="18"/>
      <c r="I794" s="60"/>
      <c r="J794" s="60"/>
      <c r="K794" s="60"/>
      <c r="L794" s="60"/>
      <c r="M794" s="60"/>
      <c r="N794" s="60"/>
      <c r="O794" s="60"/>
      <c r="P794" s="60"/>
      <c r="Q794" s="60"/>
      <c r="R794" s="60"/>
      <c r="S794" s="60"/>
      <c r="T794" s="60"/>
      <c r="U794" s="60"/>
      <c r="V794" s="60">
        <v>26</v>
      </c>
      <c r="W794" s="60"/>
      <c r="X794" s="60">
        <f t="shared" si="26"/>
        <v>26</v>
      </c>
    </row>
    <row r="795" spans="1:24" x14ac:dyDescent="0.25">
      <c r="A795" s="16">
        <v>43</v>
      </c>
      <c r="B795" s="67" t="s">
        <v>1240</v>
      </c>
      <c r="C795" s="1"/>
      <c r="D795" s="6">
        <v>1969</v>
      </c>
      <c r="E795" s="5"/>
      <c r="F795" s="60"/>
      <c r="G795" s="60"/>
      <c r="H795" s="18"/>
      <c r="I795" s="60"/>
      <c r="J795" s="60"/>
      <c r="K795" s="60"/>
      <c r="L795" s="60"/>
      <c r="M795" s="60"/>
      <c r="N795" s="60"/>
      <c r="O795" s="60"/>
      <c r="P795" s="60"/>
      <c r="Q795" s="60"/>
      <c r="R795" s="60"/>
      <c r="S795" s="60"/>
      <c r="T795" s="60"/>
      <c r="U795" s="60"/>
      <c r="V795" s="60"/>
      <c r="W795" s="60">
        <v>26</v>
      </c>
      <c r="X795" s="60">
        <f t="shared" ref="X795:X815" si="27">SUM(E795:W795)</f>
        <v>26</v>
      </c>
    </row>
    <row r="796" spans="1:24" x14ac:dyDescent="0.25">
      <c r="A796" s="16">
        <v>45</v>
      </c>
      <c r="B796" s="66" t="s">
        <v>1226</v>
      </c>
      <c r="C796" s="1"/>
      <c r="D796" s="6">
        <v>1974</v>
      </c>
      <c r="E796" s="5"/>
      <c r="F796" s="60"/>
      <c r="G796" s="60"/>
      <c r="H796" s="18"/>
      <c r="I796" s="60"/>
      <c r="J796" s="60"/>
      <c r="K796" s="60"/>
      <c r="L796" s="60"/>
      <c r="M796" s="60"/>
      <c r="N796" s="60"/>
      <c r="O796" s="60"/>
      <c r="P796" s="60"/>
      <c r="Q796" s="60"/>
      <c r="R796" s="60"/>
      <c r="S796" s="60"/>
      <c r="T796" s="60"/>
      <c r="U796" s="60"/>
      <c r="V796" s="60">
        <v>25</v>
      </c>
      <c r="W796" s="60"/>
      <c r="X796" s="60">
        <f t="shared" si="27"/>
        <v>25</v>
      </c>
    </row>
    <row r="797" spans="1:24" x14ac:dyDescent="0.25">
      <c r="A797" s="16">
        <v>45</v>
      </c>
      <c r="B797" s="1" t="s">
        <v>653</v>
      </c>
      <c r="C797" s="1" t="s">
        <v>654</v>
      </c>
      <c r="D797" s="6">
        <v>1972</v>
      </c>
      <c r="E797" s="5"/>
      <c r="F797" s="60"/>
      <c r="G797" s="60"/>
      <c r="H797" s="18"/>
      <c r="I797" s="60"/>
      <c r="J797" s="60">
        <v>25</v>
      </c>
      <c r="K797" s="60"/>
      <c r="L797" s="60"/>
      <c r="M797" s="60"/>
      <c r="N797" s="60"/>
      <c r="O797" s="60"/>
      <c r="P797" s="60"/>
      <c r="Q797" s="60"/>
      <c r="R797" s="60"/>
      <c r="S797" s="60"/>
      <c r="T797" s="60"/>
      <c r="U797" s="60"/>
      <c r="V797" s="60"/>
      <c r="W797" s="60"/>
      <c r="X797" s="60">
        <f t="shared" si="27"/>
        <v>25</v>
      </c>
    </row>
    <row r="798" spans="1:24" x14ac:dyDescent="0.25">
      <c r="A798" s="16">
        <v>47</v>
      </c>
      <c r="B798" s="66" t="s">
        <v>1227</v>
      </c>
      <c r="C798" s="1"/>
      <c r="D798" s="6">
        <v>1976</v>
      </c>
      <c r="E798" s="5"/>
      <c r="F798" s="60"/>
      <c r="G798" s="60"/>
      <c r="H798" s="18"/>
      <c r="I798" s="60"/>
      <c r="J798" s="60"/>
      <c r="K798" s="60"/>
      <c r="L798" s="60"/>
      <c r="M798" s="60"/>
      <c r="N798" s="60"/>
      <c r="O798" s="60"/>
      <c r="P798" s="60"/>
      <c r="Q798" s="60"/>
      <c r="R798" s="60"/>
      <c r="S798" s="60"/>
      <c r="T798" s="60"/>
      <c r="U798" s="60"/>
      <c r="V798" s="60">
        <v>23</v>
      </c>
      <c r="W798" s="60"/>
      <c r="X798" s="60">
        <f t="shared" si="27"/>
        <v>23</v>
      </c>
    </row>
    <row r="799" spans="1:24" x14ac:dyDescent="0.25">
      <c r="A799" s="16">
        <v>48</v>
      </c>
      <c r="B799" s="1" t="s">
        <v>767</v>
      </c>
      <c r="C799" s="1" t="s">
        <v>768</v>
      </c>
      <c r="D799" s="6">
        <v>1976</v>
      </c>
      <c r="E799" s="5"/>
      <c r="F799" s="60"/>
      <c r="G799" s="60"/>
      <c r="H799" s="18"/>
      <c r="I799" s="60"/>
      <c r="J799" s="60"/>
      <c r="K799" s="60"/>
      <c r="L799" s="60"/>
      <c r="M799" s="60">
        <v>22</v>
      </c>
      <c r="N799" s="60"/>
      <c r="O799" s="60"/>
      <c r="P799" s="60"/>
      <c r="Q799" s="60"/>
      <c r="R799" s="60"/>
      <c r="S799" s="60"/>
      <c r="T799" s="60"/>
      <c r="U799" s="60"/>
      <c r="V799" s="60"/>
      <c r="W799" s="60"/>
      <c r="X799" s="60">
        <f t="shared" si="27"/>
        <v>22</v>
      </c>
    </row>
    <row r="800" spans="1:24" x14ac:dyDescent="0.25">
      <c r="A800" s="16">
        <v>49</v>
      </c>
      <c r="B800" s="1" t="s">
        <v>662</v>
      </c>
      <c r="C800" s="1" t="s">
        <v>663</v>
      </c>
      <c r="D800" s="6">
        <v>1974</v>
      </c>
      <c r="E800" s="5"/>
      <c r="F800" s="60"/>
      <c r="G800" s="60"/>
      <c r="H800" s="18"/>
      <c r="I800" s="60"/>
      <c r="J800" s="60">
        <v>10</v>
      </c>
      <c r="K800" s="60"/>
      <c r="L800" s="60"/>
      <c r="M800" s="60">
        <f>VLOOKUP(B800,[21]Лист1!$B$33:$M$56,12,FALSE)</f>
        <v>11</v>
      </c>
      <c r="N800" s="60"/>
      <c r="O800" s="60"/>
      <c r="P800" s="60"/>
      <c r="Q800" s="60"/>
      <c r="R800" s="60"/>
      <c r="S800" s="60"/>
      <c r="T800" s="60"/>
      <c r="U800" s="60"/>
      <c r="V800" s="60"/>
      <c r="W800" s="60"/>
      <c r="X800" s="60">
        <f t="shared" si="27"/>
        <v>21</v>
      </c>
    </row>
    <row r="801" spans="1:24" x14ac:dyDescent="0.25">
      <c r="A801" s="16">
        <v>50</v>
      </c>
      <c r="B801" s="1" t="s">
        <v>994</v>
      </c>
      <c r="C801" s="1" t="s">
        <v>995</v>
      </c>
      <c r="D801" s="6">
        <v>1973</v>
      </c>
      <c r="E801" s="5"/>
      <c r="F801" s="60"/>
      <c r="G801" s="60"/>
      <c r="H801" s="18"/>
      <c r="I801" s="60"/>
      <c r="J801" s="60"/>
      <c r="K801" s="60"/>
      <c r="L801" s="60"/>
      <c r="M801" s="60"/>
      <c r="N801" s="60"/>
      <c r="O801" s="60"/>
      <c r="P801" s="60"/>
      <c r="Q801" s="60"/>
      <c r="R801" s="60"/>
      <c r="S801" s="60">
        <v>20</v>
      </c>
      <c r="T801" s="60"/>
      <c r="U801" s="60"/>
      <c r="V801" s="60"/>
      <c r="W801" s="60"/>
      <c r="X801" s="60">
        <f t="shared" si="27"/>
        <v>20</v>
      </c>
    </row>
    <row r="802" spans="1:24" x14ac:dyDescent="0.25">
      <c r="A802" s="16">
        <v>51</v>
      </c>
      <c r="B802" s="1" t="s">
        <v>657</v>
      </c>
      <c r="C802" s="1" t="s">
        <v>605</v>
      </c>
      <c r="D802" s="6">
        <v>1974</v>
      </c>
      <c r="E802" s="5"/>
      <c r="F802" s="60"/>
      <c r="G802" s="60"/>
      <c r="H802" s="18"/>
      <c r="I802" s="60"/>
      <c r="J802" s="60">
        <v>19</v>
      </c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  <c r="X802" s="60">
        <f t="shared" si="27"/>
        <v>19</v>
      </c>
    </row>
    <row r="803" spans="1:24" x14ac:dyDescent="0.25">
      <c r="A803" s="16">
        <v>51</v>
      </c>
      <c r="B803" s="66" t="s">
        <v>1228</v>
      </c>
      <c r="C803" s="1"/>
      <c r="D803" s="6">
        <v>1967</v>
      </c>
      <c r="E803" s="5"/>
      <c r="F803" s="60"/>
      <c r="G803" s="60"/>
      <c r="H803" s="18"/>
      <c r="I803" s="60"/>
      <c r="J803" s="60"/>
      <c r="K803" s="60"/>
      <c r="L803" s="60"/>
      <c r="M803" s="60"/>
      <c r="N803" s="60"/>
      <c r="O803" s="60"/>
      <c r="P803" s="60"/>
      <c r="Q803" s="60"/>
      <c r="R803" s="60"/>
      <c r="S803" s="60"/>
      <c r="T803" s="60"/>
      <c r="U803" s="60"/>
      <c r="V803" s="60">
        <v>19</v>
      </c>
      <c r="W803" s="60"/>
      <c r="X803" s="60">
        <f t="shared" si="27"/>
        <v>19</v>
      </c>
    </row>
    <row r="804" spans="1:24" x14ac:dyDescent="0.25">
      <c r="A804" s="16">
        <v>51</v>
      </c>
      <c r="B804" s="45" t="s">
        <v>1124</v>
      </c>
      <c r="C804" s="45" t="s">
        <v>416</v>
      </c>
      <c r="D804" s="45">
        <v>1973</v>
      </c>
      <c r="E804" s="5"/>
      <c r="F804" s="60"/>
      <c r="G804" s="60"/>
      <c r="H804" s="18"/>
      <c r="I804" s="60"/>
      <c r="J804" s="60"/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>
        <v>19</v>
      </c>
      <c r="V804" s="60"/>
      <c r="W804" s="60"/>
      <c r="X804" s="60">
        <f t="shared" si="27"/>
        <v>19</v>
      </c>
    </row>
    <row r="805" spans="1:24" x14ac:dyDescent="0.25">
      <c r="A805" s="16">
        <v>54</v>
      </c>
      <c r="B805" s="67" t="s">
        <v>1241</v>
      </c>
      <c r="C805" s="1"/>
      <c r="D805" s="6">
        <v>1971</v>
      </c>
      <c r="E805" s="5"/>
      <c r="F805" s="60"/>
      <c r="G805" s="60"/>
      <c r="H805" s="18"/>
      <c r="I805" s="60"/>
      <c r="J805" s="60"/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>
        <v>18</v>
      </c>
      <c r="X805" s="60">
        <f t="shared" si="27"/>
        <v>18</v>
      </c>
    </row>
    <row r="806" spans="1:24" x14ac:dyDescent="0.25">
      <c r="A806" s="16">
        <v>54</v>
      </c>
      <c r="B806" s="3" t="s">
        <v>352</v>
      </c>
      <c r="C806" s="3" t="s">
        <v>353</v>
      </c>
      <c r="D806" s="4">
        <v>1974</v>
      </c>
      <c r="E806" s="5">
        <f>VLOOKUP(B806,[1]Лист1!$B$259:$C$275,2,FALSE)</f>
        <v>18</v>
      </c>
      <c r="F806" s="60"/>
      <c r="G806" s="60"/>
      <c r="H806" s="18"/>
      <c r="I806" s="60"/>
      <c r="J806" s="60"/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  <c r="X806" s="60">
        <f t="shared" si="27"/>
        <v>18</v>
      </c>
    </row>
    <row r="807" spans="1:24" x14ac:dyDescent="0.25">
      <c r="A807" s="16">
        <v>54</v>
      </c>
      <c r="B807" s="1" t="s">
        <v>711</v>
      </c>
      <c r="C807" s="1" t="s">
        <v>429</v>
      </c>
      <c r="D807" s="6">
        <v>1968</v>
      </c>
      <c r="E807" s="5"/>
      <c r="F807" s="60"/>
      <c r="G807" s="60"/>
      <c r="H807" s="18"/>
      <c r="I807" s="60"/>
      <c r="J807" s="60"/>
      <c r="K807" s="60">
        <v>18</v>
      </c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  <c r="X807" s="60">
        <f t="shared" si="27"/>
        <v>18</v>
      </c>
    </row>
    <row r="808" spans="1:24" x14ac:dyDescent="0.25">
      <c r="A808" s="16">
        <v>57</v>
      </c>
      <c r="B808" s="1" t="s">
        <v>996</v>
      </c>
      <c r="C808" s="1" t="s">
        <v>849</v>
      </c>
      <c r="D808" s="6">
        <v>1971</v>
      </c>
      <c r="E808" s="5"/>
      <c r="F808" s="60"/>
      <c r="G808" s="60"/>
      <c r="H808" s="18"/>
      <c r="I808" s="60"/>
      <c r="J808" s="60"/>
      <c r="K808" s="60"/>
      <c r="L808" s="60"/>
      <c r="M808" s="60"/>
      <c r="N808" s="60"/>
      <c r="O808" s="60"/>
      <c r="P808" s="60"/>
      <c r="Q808" s="60"/>
      <c r="R808" s="60"/>
      <c r="S808" s="60">
        <v>16</v>
      </c>
      <c r="T808" s="60"/>
      <c r="U808" s="60"/>
      <c r="V808" s="60"/>
      <c r="W808" s="60"/>
      <c r="X808" s="60">
        <f t="shared" si="27"/>
        <v>16</v>
      </c>
    </row>
    <row r="809" spans="1:24" x14ac:dyDescent="0.25">
      <c r="A809" s="16">
        <v>57</v>
      </c>
      <c r="B809" s="3" t="s">
        <v>220</v>
      </c>
      <c r="C809" s="3" t="s">
        <v>354</v>
      </c>
      <c r="D809" s="4">
        <v>1974</v>
      </c>
      <c r="E809" s="5">
        <f>VLOOKUP(B809,[1]Лист1!$B$259:$C$275,2,FALSE)</f>
        <v>16</v>
      </c>
      <c r="F809" s="60"/>
      <c r="G809" s="60"/>
      <c r="H809" s="18"/>
      <c r="I809" s="60"/>
      <c r="J809" s="60"/>
      <c r="K809" s="60"/>
      <c r="L809" s="60"/>
      <c r="M809" s="60"/>
      <c r="N809" s="60"/>
      <c r="O809" s="60"/>
      <c r="P809" s="60"/>
      <c r="Q809" s="60"/>
      <c r="R809" s="60"/>
      <c r="S809" s="60"/>
      <c r="T809" s="60"/>
      <c r="U809" s="60"/>
      <c r="V809" s="60"/>
      <c r="W809" s="60"/>
      <c r="X809" s="60">
        <f t="shared" si="27"/>
        <v>16</v>
      </c>
    </row>
    <row r="810" spans="1:24" x14ac:dyDescent="0.25">
      <c r="A810" s="16">
        <v>59</v>
      </c>
      <c r="B810" s="1" t="s">
        <v>659</v>
      </c>
      <c r="C810" s="1" t="s">
        <v>219</v>
      </c>
      <c r="D810" s="6">
        <v>1971</v>
      </c>
      <c r="E810" s="5"/>
      <c r="F810" s="60"/>
      <c r="G810" s="60"/>
      <c r="H810" s="18"/>
      <c r="I810" s="60"/>
      <c r="J810" s="60">
        <v>15</v>
      </c>
      <c r="K810" s="60"/>
      <c r="L810" s="60"/>
      <c r="M810" s="60"/>
      <c r="N810" s="60"/>
      <c r="O810" s="60"/>
      <c r="P810" s="60"/>
      <c r="Q810" s="60"/>
      <c r="R810" s="60"/>
      <c r="S810" s="60"/>
      <c r="T810" s="60"/>
      <c r="U810" s="60"/>
      <c r="V810" s="60"/>
      <c r="W810" s="60"/>
      <c r="X810" s="60">
        <f t="shared" si="27"/>
        <v>15</v>
      </c>
    </row>
    <row r="811" spans="1:24" x14ac:dyDescent="0.25">
      <c r="A811" s="16">
        <v>59</v>
      </c>
      <c r="B811" s="1" t="s">
        <v>712</v>
      </c>
      <c r="C811" s="1" t="s">
        <v>706</v>
      </c>
      <c r="D811" s="6">
        <v>1972</v>
      </c>
      <c r="E811" s="5"/>
      <c r="F811" s="60"/>
      <c r="G811" s="60"/>
      <c r="H811" s="18"/>
      <c r="I811" s="60"/>
      <c r="J811" s="60"/>
      <c r="K811" s="60">
        <v>15</v>
      </c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  <c r="X811" s="60">
        <f t="shared" si="27"/>
        <v>15</v>
      </c>
    </row>
    <row r="812" spans="1:24" x14ac:dyDescent="0.25">
      <c r="A812" s="16">
        <v>59</v>
      </c>
      <c r="B812" s="3" t="s">
        <v>355</v>
      </c>
      <c r="C812" s="3" t="s">
        <v>20</v>
      </c>
      <c r="D812" s="4">
        <v>1971</v>
      </c>
      <c r="E812" s="5">
        <f>VLOOKUP(B812,[1]Лист1!$B$259:$C$275,2,FALSE)</f>
        <v>15</v>
      </c>
      <c r="F812" s="60"/>
      <c r="G812" s="60"/>
      <c r="H812" s="18"/>
      <c r="I812" s="60"/>
      <c r="J812" s="60"/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  <c r="X812" s="60">
        <f t="shared" si="27"/>
        <v>15</v>
      </c>
    </row>
    <row r="813" spans="1:24" x14ac:dyDescent="0.25">
      <c r="A813" s="16">
        <v>62</v>
      </c>
      <c r="B813" s="1" t="s">
        <v>997</v>
      </c>
      <c r="C813" s="1" t="s">
        <v>998</v>
      </c>
      <c r="D813" s="6">
        <v>1969</v>
      </c>
      <c r="E813" s="5"/>
      <c r="F813" s="60"/>
      <c r="G813" s="60"/>
      <c r="H813" s="18"/>
      <c r="I813" s="60"/>
      <c r="J813" s="60"/>
      <c r="K813" s="60"/>
      <c r="L813" s="60"/>
      <c r="M813" s="60"/>
      <c r="N813" s="60"/>
      <c r="O813" s="60"/>
      <c r="P813" s="60"/>
      <c r="Q813" s="60"/>
      <c r="R813" s="60"/>
      <c r="S813" s="60">
        <v>14</v>
      </c>
      <c r="T813" s="60"/>
      <c r="U813" s="60"/>
      <c r="V813" s="60"/>
      <c r="W813" s="60"/>
      <c r="X813" s="60">
        <f t="shared" si="27"/>
        <v>14</v>
      </c>
    </row>
    <row r="814" spans="1:24" x14ac:dyDescent="0.25">
      <c r="A814" s="16">
        <v>63</v>
      </c>
      <c r="B814" s="66" t="s">
        <v>1229</v>
      </c>
      <c r="C814" s="1"/>
      <c r="D814" s="6">
        <v>1969</v>
      </c>
      <c r="E814" s="5"/>
      <c r="F814" s="60"/>
      <c r="G814" s="60"/>
      <c r="H814" s="18"/>
      <c r="I814" s="60"/>
      <c r="J814" s="60"/>
      <c r="K814" s="60"/>
      <c r="L814" s="60"/>
      <c r="M814" s="60"/>
      <c r="N814" s="60"/>
      <c r="O814" s="60"/>
      <c r="P814" s="60"/>
      <c r="Q814" s="60"/>
      <c r="R814" s="60"/>
      <c r="S814" s="60"/>
      <c r="T814" s="60"/>
      <c r="U814" s="60"/>
      <c r="V814" s="60">
        <v>6</v>
      </c>
      <c r="W814" s="60"/>
      <c r="X814" s="60">
        <f t="shared" si="27"/>
        <v>6</v>
      </c>
    </row>
    <row r="815" spans="1:24" x14ac:dyDescent="0.25">
      <c r="A815" s="16">
        <v>64</v>
      </c>
      <c r="B815" s="1" t="s">
        <v>667</v>
      </c>
      <c r="C815" s="1" t="s">
        <v>668</v>
      </c>
      <c r="D815" s="6">
        <v>1973</v>
      </c>
      <c r="E815" s="5"/>
      <c r="F815" s="60"/>
      <c r="G815" s="60"/>
      <c r="H815" s="18"/>
      <c r="I815" s="60"/>
      <c r="J815" s="60">
        <v>4</v>
      </c>
      <c r="K815" s="60"/>
      <c r="L815" s="60"/>
      <c r="M815" s="60"/>
      <c r="N815" s="60"/>
      <c r="O815" s="60"/>
      <c r="P815" s="60"/>
      <c r="Q815" s="60"/>
      <c r="R815" s="60"/>
      <c r="S815" s="60"/>
      <c r="T815" s="60"/>
      <c r="U815" s="60"/>
      <c r="V815" s="60"/>
      <c r="W815" s="60"/>
      <c r="X815" s="60">
        <f t="shared" si="27"/>
        <v>4</v>
      </c>
    </row>
    <row r="816" spans="1:24" ht="18.75" customHeight="1" x14ac:dyDescent="0.25">
      <c r="A816" s="86" t="s">
        <v>66</v>
      </c>
      <c r="B816" s="86"/>
      <c r="C816" s="86"/>
      <c r="D816" s="86"/>
      <c r="E816" s="86"/>
      <c r="F816" s="86"/>
      <c r="G816" s="86"/>
      <c r="H816" s="86"/>
      <c r="I816" s="86"/>
      <c r="J816" s="86"/>
      <c r="K816" s="86"/>
      <c r="L816" s="86"/>
      <c r="M816" s="86"/>
      <c r="N816" s="86"/>
      <c r="O816" s="86"/>
      <c r="P816" s="86"/>
      <c r="Q816" s="86"/>
      <c r="R816" s="86"/>
      <c r="S816" s="86"/>
      <c r="T816" s="86"/>
      <c r="U816" s="86"/>
      <c r="V816" s="86"/>
      <c r="W816" s="86"/>
      <c r="X816" s="86"/>
    </row>
    <row r="817" spans="1:24" x14ac:dyDescent="0.25">
      <c r="A817" s="16">
        <v>1</v>
      </c>
      <c r="B817" s="3" t="s">
        <v>23</v>
      </c>
      <c r="C817" s="3" t="s">
        <v>230</v>
      </c>
      <c r="D817" s="4">
        <v>1962</v>
      </c>
      <c r="E817" s="5">
        <f>VLOOKUP(B817,[1]Лист1!$B$286:$C$299,2,FALSE)</f>
        <v>31</v>
      </c>
      <c r="F817" s="60">
        <f>VLOOKUP(B817,[19]Лист1!$B$68:$P$83,15,FALSE)</f>
        <v>27</v>
      </c>
      <c r="G817" s="60">
        <f>VLOOKUP(B817,[3]ИТОГ!$B$253:$C$260,2,FALSE)</f>
        <v>33</v>
      </c>
      <c r="H817" s="60">
        <f>VLOOKUP(B817,'[22]Протокол старта'!$B$54:$J$58,9,FALSE)</f>
        <v>33</v>
      </c>
      <c r="I817" s="62">
        <f>VLOOKUP(B817,[23]Лист1!$B$57:$K$67,10,FALSE)</f>
        <v>26</v>
      </c>
      <c r="J817" s="60">
        <f>VLOOKUP(B817,[20]М2кр!$C$15:$J$35,8,FALSE)</f>
        <v>31</v>
      </c>
      <c r="K817" s="60">
        <f>VLOOKUP(B817,[28]Лист1!$B$7:$H$12,7,FALSE)</f>
        <v>31</v>
      </c>
      <c r="L817" s="60">
        <v>31</v>
      </c>
      <c r="M817" s="62">
        <f>VLOOKUP(B817,[21]Лист1!$B$60:$L$75,11,FALSE)</f>
        <v>23</v>
      </c>
      <c r="N817" s="60">
        <f>VLOOKUP(B817,[24]Лист1!$B$59:$I$70,8,FALSE)</f>
        <v>33</v>
      </c>
      <c r="O817" s="60">
        <v>31</v>
      </c>
      <c r="P817" s="60">
        <f>VLOOKUP(B817,[11]Лист2!$B$119:$N$125,13,FALSE)</f>
        <v>31</v>
      </c>
      <c r="Q817" s="60">
        <v>31</v>
      </c>
      <c r="R817" s="62">
        <f>VLOOKUP(B817,[25]Лист1!$B$63:$J$70,9,FALSE)</f>
        <v>26</v>
      </c>
      <c r="S817" s="62">
        <f>VLOOKUP(B817,[29]Лист1!$B$57:$M$65,12,FALSE)</f>
        <v>26</v>
      </c>
      <c r="T817" s="60">
        <f>VLOOKUP(B817,'[27]Протокол старта'!$B$47:$I$53,8,FALSE)</f>
        <v>31</v>
      </c>
      <c r="U817" s="60"/>
      <c r="V817" s="62">
        <v>26</v>
      </c>
      <c r="W817" s="60">
        <v>33</v>
      </c>
      <c r="X817" s="60">
        <f>SUM(W817+T817+Q817+P817+O817+N817+L817+K817+J817+H817+G817+F817+E817)</f>
        <v>407</v>
      </c>
    </row>
    <row r="818" spans="1:24" x14ac:dyDescent="0.25">
      <c r="A818" s="16">
        <v>2</v>
      </c>
      <c r="B818" s="3" t="s">
        <v>59</v>
      </c>
      <c r="C818" s="3" t="s">
        <v>361</v>
      </c>
      <c r="D818" s="4">
        <v>1962</v>
      </c>
      <c r="E818" s="5">
        <f>VLOOKUP(B818,[1]Лист1!$B$286:$C$299,2,FALSE)</f>
        <v>29</v>
      </c>
      <c r="F818" s="60">
        <f>VLOOKUP(B818,[19]Лист1!$B$68:$P$83,15,FALSE)</f>
        <v>25</v>
      </c>
      <c r="G818" s="60">
        <f>VLOOKUP(B818,[3]ИТОГ!$B$253:$C$260,2,FALSE)</f>
        <v>31</v>
      </c>
      <c r="H818" s="60">
        <f>VLOOKUP(B818,'[22]Протокол старта'!$B$54:$J$58,9,FALSE)</f>
        <v>29</v>
      </c>
      <c r="I818" s="60">
        <f>VLOOKUP(B818,[23]Лист1!$B$57:$K$67,10,FALSE)</f>
        <v>25</v>
      </c>
      <c r="J818" s="62">
        <f>VLOOKUP(B818,[20]М2кр!$C$15:$J$35,8,FALSE)</f>
        <v>22</v>
      </c>
      <c r="K818" s="60"/>
      <c r="L818" s="60">
        <v>29</v>
      </c>
      <c r="M818" s="60">
        <f>VLOOKUP(B818,[21]Лист1!$B$60:$L$75,11,FALSE)</f>
        <v>22</v>
      </c>
      <c r="N818" s="60">
        <f>VLOOKUP(B818,[24]Лист1!$B$59:$I$70,8,FALSE)</f>
        <v>29</v>
      </c>
      <c r="O818" s="60">
        <v>33</v>
      </c>
      <c r="P818" s="60">
        <f>VLOOKUP(B818,[11]Лист2!$B$119:$N$125,13,FALSE)</f>
        <v>33</v>
      </c>
      <c r="Q818" s="60">
        <v>31</v>
      </c>
      <c r="R818" s="60"/>
      <c r="S818" s="60">
        <f>VLOOKUP(B818,[29]Лист1!$B$57:$M$65,12,FALSE)</f>
        <v>29</v>
      </c>
      <c r="T818" s="60">
        <f>VLOOKUP(B818,'[27]Протокол старта'!$B$47:$I$53,8,FALSE)</f>
        <v>29</v>
      </c>
      <c r="U818" s="62">
        <f>VLOOKUP(B818,[26]Лист1!$B$35:$M$53,12,FALSE)</f>
        <v>18</v>
      </c>
      <c r="V818" s="62">
        <v>18</v>
      </c>
      <c r="W818" s="60"/>
      <c r="X818" s="60">
        <f>SUM(E818:W818)-V818-U818-J818</f>
        <v>374</v>
      </c>
    </row>
    <row r="819" spans="1:24" x14ac:dyDescent="0.25">
      <c r="A819" s="16">
        <v>3</v>
      </c>
      <c r="B819" s="1" t="s">
        <v>425</v>
      </c>
      <c r="C819" s="1" t="s">
        <v>426</v>
      </c>
      <c r="D819" s="19">
        <v>1961</v>
      </c>
      <c r="E819" s="5"/>
      <c r="F819" s="60">
        <f>VLOOKUP(B819,[19]Лист1!$B$68:$P$83,15,FALSE)</f>
        <v>33</v>
      </c>
      <c r="G819" s="60"/>
      <c r="H819" s="60"/>
      <c r="I819" s="60">
        <f>VLOOKUP(B819,[23]Лист1!$B$57:$K$67,10,FALSE)</f>
        <v>33</v>
      </c>
      <c r="J819" s="60">
        <f>VLOOKUP(B819,[20]М2кр!$C$15:$J$35,8,FALSE)</f>
        <v>26</v>
      </c>
      <c r="K819" s="60">
        <f>VLOOKUP(B819,[28]Лист1!$B$7:$H$12,7,FALSE)</f>
        <v>33</v>
      </c>
      <c r="L819" s="60"/>
      <c r="M819" s="60">
        <f>VLOOKUP(B819,[21]Лист1!$B$60:$L$75,11,FALSE)</f>
        <v>29</v>
      </c>
      <c r="N819" s="60"/>
      <c r="O819" s="60"/>
      <c r="P819" s="60">
        <f>VLOOKUP(B819,[11]Лист2!$B$119:$N$125,13,FALSE)</f>
        <v>27</v>
      </c>
      <c r="Q819" s="60"/>
      <c r="R819" s="60">
        <f>VLOOKUP(B819,[25]Лист1!$B$63:$J$70,9,FALSE)</f>
        <v>33</v>
      </c>
      <c r="S819" s="60">
        <f>VLOOKUP(B819,[29]Лист1!$B$57:$M$65,12,FALSE)</f>
        <v>31</v>
      </c>
      <c r="T819" s="60"/>
      <c r="U819" s="60">
        <f>VLOOKUP(B819,[26]Лист1!$B$35:$M$53,12,FALSE)</f>
        <v>25</v>
      </c>
      <c r="V819" s="60">
        <v>27</v>
      </c>
      <c r="W819" s="60">
        <v>31</v>
      </c>
      <c r="X819" s="60">
        <f t="shared" ref="X819:X850" si="28">SUM(E819:W819)</f>
        <v>328</v>
      </c>
    </row>
    <row r="820" spans="1:24" x14ac:dyDescent="0.25">
      <c r="A820" s="16">
        <v>4</v>
      </c>
      <c r="B820" s="1" t="s">
        <v>643</v>
      </c>
      <c r="C820" s="1" t="s">
        <v>647</v>
      </c>
      <c r="D820" s="16">
        <v>1959</v>
      </c>
      <c r="E820" s="5"/>
      <c r="F820" s="60"/>
      <c r="G820" s="60"/>
      <c r="H820" s="60"/>
      <c r="I820" s="60"/>
      <c r="J820" s="60">
        <v>15</v>
      </c>
      <c r="K820" s="60"/>
      <c r="L820" s="60"/>
      <c r="M820" s="60"/>
      <c r="N820" s="60">
        <f>VLOOKUP(B820,[24]Лист1!$B$59:$I$70,8,FALSE)</f>
        <v>21</v>
      </c>
      <c r="O820" s="60">
        <v>27</v>
      </c>
      <c r="P820" s="60">
        <f>VLOOKUP(B820,[11]Лист2!$B$119:$N$125,13,FALSE)</f>
        <v>24</v>
      </c>
      <c r="Q820" s="60">
        <v>26</v>
      </c>
      <c r="R820" s="60">
        <f>VLOOKUP(B820,[25]Лист1!$B$63:$J$70,9,FALSE)</f>
        <v>29</v>
      </c>
      <c r="S820" s="60">
        <f>VLOOKUP(B820,[29]Лист1!$B$57:$M$65,12,FALSE)</f>
        <v>23</v>
      </c>
      <c r="T820" s="60">
        <f>VLOOKUP(B820,'[27]Протокол старта'!$B$47:$I$53,8,FALSE)</f>
        <v>26</v>
      </c>
      <c r="U820" s="60">
        <f>VLOOKUP(B820,[26]Лист1!$B$35:$M$53,12,FALSE)</f>
        <v>23</v>
      </c>
      <c r="V820" s="60">
        <v>21</v>
      </c>
      <c r="W820" s="60">
        <v>27</v>
      </c>
      <c r="X820" s="60">
        <f t="shared" si="28"/>
        <v>262</v>
      </c>
    </row>
    <row r="821" spans="1:24" x14ac:dyDescent="0.25">
      <c r="A821" s="16">
        <v>5</v>
      </c>
      <c r="B821" s="3" t="s">
        <v>201</v>
      </c>
      <c r="C821" s="3" t="s">
        <v>20</v>
      </c>
      <c r="D821" s="4">
        <v>1961</v>
      </c>
      <c r="E821" s="5">
        <f>VLOOKUP(B821,[1]Лист1!$B$286:$C$299,2,FALSE)</f>
        <v>24</v>
      </c>
      <c r="F821" s="60">
        <f>VLOOKUP(B821,[19]Лист1!$B$68:$P$83,15,FALSE)</f>
        <v>24</v>
      </c>
      <c r="G821" s="60"/>
      <c r="H821" s="60">
        <f>VLOOKUP(B821,'[22]Протокол старта'!$B$54:$J$58,9,FALSE)</f>
        <v>27</v>
      </c>
      <c r="I821" s="60"/>
      <c r="J821" s="60"/>
      <c r="K821" s="60">
        <f>VLOOKUP(B821,[28]Лист1!$B$7:$H$12,7,FALSE)</f>
        <v>26</v>
      </c>
      <c r="L821" s="60"/>
      <c r="M821" s="60">
        <f>VLOOKUP(B821,[21]Лист1!$B$60:$L$75,11,FALSE)</f>
        <v>21</v>
      </c>
      <c r="N821" s="60">
        <f>VLOOKUP(B821,[24]Лист1!$B$59:$I$70,8,FALSE)</f>
        <v>23</v>
      </c>
      <c r="O821" s="60"/>
      <c r="P821" s="60">
        <f>VLOOKUP(B821,[11]Лист2!$B$119:$N$125,13,FALSE)</f>
        <v>25</v>
      </c>
      <c r="Q821" s="60"/>
      <c r="R821" s="60">
        <f>VLOOKUP(B821,[25]Лист1!$B$63:$J$70,9,FALSE)</f>
        <v>31</v>
      </c>
      <c r="S821" s="60"/>
      <c r="T821" s="60">
        <f>VLOOKUP(B821,'[27]Протокол старта'!$B$47:$I$53,8,FALSE)</f>
        <v>24</v>
      </c>
      <c r="U821" s="60"/>
      <c r="V821" s="60">
        <v>12</v>
      </c>
      <c r="W821" s="60">
        <v>24</v>
      </c>
      <c r="X821" s="60">
        <f t="shared" si="28"/>
        <v>261</v>
      </c>
    </row>
    <row r="822" spans="1:24" x14ac:dyDescent="0.25">
      <c r="A822" s="16">
        <v>6</v>
      </c>
      <c r="B822" s="1" t="s">
        <v>427</v>
      </c>
      <c r="C822" s="1" t="s">
        <v>416</v>
      </c>
      <c r="D822" s="19">
        <v>1963</v>
      </c>
      <c r="E822" s="5"/>
      <c r="F822" s="60">
        <f>VLOOKUP(B822,[19]Лист1!$B$68:$P$83,15,FALSE)</f>
        <v>31</v>
      </c>
      <c r="G822" s="60"/>
      <c r="H822" s="60">
        <f>VLOOKUP(B822,'[22]Протокол старта'!$B$54:$J$58,9,FALSE)</f>
        <v>31</v>
      </c>
      <c r="I822" s="60">
        <f>VLOOKUP(B822,[23]Лист1!$B$57:$K$67,10,FALSE)</f>
        <v>31</v>
      </c>
      <c r="J822" s="60">
        <f>VLOOKUP(B822,[20]М2кр!$C$15:$J$35,8,FALSE)</f>
        <v>29</v>
      </c>
      <c r="K822" s="60"/>
      <c r="L822" s="60"/>
      <c r="M822" s="60">
        <f>VLOOKUP(B822,[21]Лист1!$B$60:$L$75,11,FALSE)</f>
        <v>33</v>
      </c>
      <c r="N822" s="60">
        <f>VLOOKUP(B822,[24]Лист1!$B$59:$I$70,8,FALSE)</f>
        <v>27</v>
      </c>
      <c r="O822" s="60"/>
      <c r="P822" s="60"/>
      <c r="Q822" s="60"/>
      <c r="R822" s="60"/>
      <c r="S822" s="60"/>
      <c r="T822" s="60">
        <f>VLOOKUP(B822,'[27]Протокол старта'!$B$47:$I$53,8,FALSE)</f>
        <v>33</v>
      </c>
      <c r="U822" s="60">
        <f>VLOOKUP(B822,[26]Лист1!$B$35:$M$53,12,FALSE)</f>
        <v>24</v>
      </c>
      <c r="V822" s="60"/>
      <c r="W822" s="60"/>
      <c r="X822" s="60">
        <f t="shared" si="28"/>
        <v>239</v>
      </c>
    </row>
    <row r="823" spans="1:24" x14ac:dyDescent="0.25">
      <c r="A823" s="16">
        <v>7</v>
      </c>
      <c r="B823" s="3" t="s">
        <v>108</v>
      </c>
      <c r="C823" s="3" t="s">
        <v>20</v>
      </c>
      <c r="D823" s="4">
        <v>1963</v>
      </c>
      <c r="E823" s="5">
        <f>VLOOKUP(B823,[1]Лист1!$B$286:$C$299,2,FALSE)</f>
        <v>23</v>
      </c>
      <c r="F823" s="60">
        <f>VLOOKUP(B823,[19]Лист1!$B$68:$P$83,15,FALSE)</f>
        <v>19</v>
      </c>
      <c r="G823" s="60"/>
      <c r="H823" s="60">
        <f>VLOOKUP(B823,'[22]Протокол старта'!$B$54:$J$58,9,FALSE)</f>
        <v>26</v>
      </c>
      <c r="I823" s="60">
        <f>VLOOKUP(B823,[23]Лист1!$B$57:$K$67,10,FALSE)</f>
        <v>22</v>
      </c>
      <c r="J823" s="60"/>
      <c r="K823" s="60"/>
      <c r="L823" s="60"/>
      <c r="M823" s="60">
        <f>VLOOKUP(B823,[21]Лист1!$B$60:$L$75,11,FALSE)</f>
        <v>20</v>
      </c>
      <c r="N823" s="60"/>
      <c r="O823" s="60">
        <v>29</v>
      </c>
      <c r="P823" s="60"/>
      <c r="Q823" s="60">
        <v>27</v>
      </c>
      <c r="R823" s="60"/>
      <c r="S823" s="60"/>
      <c r="T823" s="60"/>
      <c r="U823" s="60">
        <f>VLOOKUP(B823,[26]Лист1!$B$35:$M$53,12,FALSE)</f>
        <v>16</v>
      </c>
      <c r="V823" s="60"/>
      <c r="W823" s="60">
        <v>25</v>
      </c>
      <c r="X823" s="60">
        <f t="shared" si="28"/>
        <v>207</v>
      </c>
    </row>
    <row r="824" spans="1:24" x14ac:dyDescent="0.25">
      <c r="A824" s="16">
        <v>8</v>
      </c>
      <c r="B824" s="1" t="s">
        <v>637</v>
      </c>
      <c r="C824" s="1" t="s">
        <v>219</v>
      </c>
      <c r="D824" s="16">
        <v>1966</v>
      </c>
      <c r="E824" s="5"/>
      <c r="F824" s="60"/>
      <c r="G824" s="60"/>
      <c r="H824" s="60"/>
      <c r="I824" s="60"/>
      <c r="J824" s="60">
        <v>20</v>
      </c>
      <c r="K824" s="60">
        <f>VLOOKUP(B824,[28]Лист1!$B$7:$H$12,7,FALSE)</f>
        <v>25</v>
      </c>
      <c r="L824" s="60"/>
      <c r="M824" s="60"/>
      <c r="N824" s="60">
        <f>VLOOKUP(B824,[24]Лист1!$B$59:$I$70,8,FALSE)</f>
        <v>24</v>
      </c>
      <c r="O824" s="60"/>
      <c r="P824" s="60">
        <f>VLOOKUP(B824,[11]Лист2!$B$119:$N$125,13,FALSE)</f>
        <v>29</v>
      </c>
      <c r="Q824" s="60"/>
      <c r="R824" s="60">
        <f>VLOOKUP(B824,[25]Лист1!$B$63:$J$70,9,FALSE)</f>
        <v>25</v>
      </c>
      <c r="S824" s="60"/>
      <c r="T824" s="60">
        <f>VLOOKUP(B824,'[27]Протокол старта'!$B$47:$I$53,8,FALSE)</f>
        <v>27</v>
      </c>
      <c r="U824" s="60"/>
      <c r="V824" s="60">
        <v>25</v>
      </c>
      <c r="W824" s="60"/>
      <c r="X824" s="60">
        <f t="shared" si="28"/>
        <v>175</v>
      </c>
    </row>
    <row r="825" spans="1:24" x14ac:dyDescent="0.25">
      <c r="A825" s="16">
        <v>9</v>
      </c>
      <c r="B825" s="1" t="s">
        <v>431</v>
      </c>
      <c r="C825" s="1" t="s">
        <v>18</v>
      </c>
      <c r="D825" s="16">
        <v>1965</v>
      </c>
      <c r="E825" s="5"/>
      <c r="F825" s="60">
        <f>VLOOKUP(B825,[19]Лист1!$B$68:$P$83,15,FALSE)</f>
        <v>22</v>
      </c>
      <c r="G825" s="60"/>
      <c r="H825" s="60"/>
      <c r="I825" s="60">
        <f>VLOOKUP(B825,[23]Лист1!$B$57:$K$67,10,FALSE)</f>
        <v>24</v>
      </c>
      <c r="J825" s="60">
        <v>23</v>
      </c>
      <c r="K825" s="60">
        <f>VLOOKUP(B825,[28]Лист1!$B$7:$H$12,7,FALSE)</f>
        <v>29</v>
      </c>
      <c r="L825" s="60"/>
      <c r="M825" s="60"/>
      <c r="N825" s="60">
        <f>VLOOKUP(B825,[24]Лист1!$B$59:$I$70,8,FALSE)</f>
        <v>25</v>
      </c>
      <c r="O825" s="60"/>
      <c r="P825" s="60">
        <f>VLOOKUP(B825,[11]Лист2!$B$119:$N$125,13,FALSE)</f>
        <v>26</v>
      </c>
      <c r="Q825" s="60"/>
      <c r="R825" s="60"/>
      <c r="S825" s="60"/>
      <c r="T825" s="60"/>
      <c r="U825" s="60"/>
      <c r="V825" s="60">
        <v>17</v>
      </c>
      <c r="W825" s="60"/>
      <c r="X825" s="60">
        <f t="shared" si="28"/>
        <v>166</v>
      </c>
    </row>
    <row r="826" spans="1:24" x14ac:dyDescent="0.25">
      <c r="A826" s="16">
        <v>10</v>
      </c>
      <c r="B826" s="3" t="s">
        <v>19</v>
      </c>
      <c r="C826" s="3" t="s">
        <v>360</v>
      </c>
      <c r="D826" s="4">
        <v>1965</v>
      </c>
      <c r="E826" s="5">
        <f>VLOOKUP(B826,[1]Лист1!$B$286:$C$299,2,FALSE)</f>
        <v>33</v>
      </c>
      <c r="F826" s="60">
        <f>VLOOKUP(B826,[19]Лист1!$B$68:$P$83,15,FALSE)</f>
        <v>29</v>
      </c>
      <c r="G826" s="60"/>
      <c r="H826" s="60"/>
      <c r="I826" s="60">
        <f>VLOOKUP(B826,[23]Лист1!$B$57:$K$67,10,FALSE)</f>
        <v>27</v>
      </c>
      <c r="J826" s="60"/>
      <c r="K826" s="60"/>
      <c r="L826" s="60"/>
      <c r="M826" s="60"/>
      <c r="N826" s="60">
        <f>VLOOKUP(B826,[24]Лист1!$B$59:$I$70,8,FALSE)</f>
        <v>31</v>
      </c>
      <c r="O826" s="60"/>
      <c r="P826" s="60"/>
      <c r="Q826" s="60"/>
      <c r="R826" s="60"/>
      <c r="S826" s="60"/>
      <c r="T826" s="60"/>
      <c r="U826" s="60">
        <f>VLOOKUP(B826,[26]Лист1!$B$35:$M$53,12,FALSE)</f>
        <v>31</v>
      </c>
      <c r="V826" s="60"/>
      <c r="W826" s="60"/>
      <c r="X826" s="60">
        <f t="shared" si="28"/>
        <v>151</v>
      </c>
    </row>
    <row r="827" spans="1:24" x14ac:dyDescent="0.25">
      <c r="A827" s="16">
        <v>11</v>
      </c>
      <c r="B827" s="3" t="s">
        <v>221</v>
      </c>
      <c r="C827" s="3" t="s">
        <v>186</v>
      </c>
      <c r="D827" s="4">
        <v>1962</v>
      </c>
      <c r="E827" s="5">
        <f>VLOOKUP(B827,[1]Лист1!$B$286:$C$299,2,FALSE)</f>
        <v>22</v>
      </c>
      <c r="F827" s="60">
        <f>VLOOKUP(B827,[19]Лист1!$B$68:$P$83,15,FALSE)</f>
        <v>17</v>
      </c>
      <c r="G827" s="60">
        <f>VLOOKUP(B827,[3]ИТОГ!$B$253:$C$260,2,FALSE)</f>
        <v>25</v>
      </c>
      <c r="H827" s="60"/>
      <c r="I827" s="60">
        <f>VLOOKUP(B827,[23]Лист1!$B$57:$K$67,10,FALSE)</f>
        <v>21</v>
      </c>
      <c r="J827" s="60">
        <f>VLOOKUP(B827,[20]М2кр!$C$15:$J$35,8,FALSE)</f>
        <v>13</v>
      </c>
      <c r="K827" s="60"/>
      <c r="L827" s="60"/>
      <c r="M827" s="60">
        <f>VLOOKUP(B827,[21]Лист1!$B$60:$L$75,11,FALSE)</f>
        <v>16</v>
      </c>
      <c r="N827" s="60">
        <f>VLOOKUP(B827,[24]Лист1!$B$59:$I$70,8,FALSE)</f>
        <v>20</v>
      </c>
      <c r="O827" s="60"/>
      <c r="P827" s="60"/>
      <c r="Q827" s="60"/>
      <c r="R827" s="60"/>
      <c r="S827" s="60"/>
      <c r="T827" s="60"/>
      <c r="U827" s="60"/>
      <c r="V827" s="60">
        <v>8</v>
      </c>
      <c r="W827" s="60"/>
      <c r="X827" s="60">
        <f t="shared" si="28"/>
        <v>142</v>
      </c>
    </row>
    <row r="828" spans="1:24" x14ac:dyDescent="0.25">
      <c r="A828" s="16">
        <v>12</v>
      </c>
      <c r="B828" s="1" t="s">
        <v>570</v>
      </c>
      <c r="C828" s="1" t="s">
        <v>571</v>
      </c>
      <c r="D828" s="4">
        <v>1959</v>
      </c>
      <c r="E828" s="60"/>
      <c r="F828" s="60"/>
      <c r="G828" s="60"/>
      <c r="H828" s="60"/>
      <c r="I828" s="60">
        <f>VLOOKUP(B828,[23]Лист1!$B$57:$K$67,10,FALSE)</f>
        <v>29</v>
      </c>
      <c r="J828" s="60">
        <v>27</v>
      </c>
      <c r="K828" s="60"/>
      <c r="L828" s="60"/>
      <c r="M828" s="60">
        <f>VLOOKUP(B828,[21]Лист1!$B$60:$L$75,11,FALSE)</f>
        <v>31</v>
      </c>
      <c r="N828" s="60"/>
      <c r="O828" s="60"/>
      <c r="P828" s="60"/>
      <c r="Q828" s="60"/>
      <c r="R828" s="60"/>
      <c r="S828" s="60">
        <f>VLOOKUP(B828,[29]Лист1!$B$57:$M$65,12,FALSE)</f>
        <v>27</v>
      </c>
      <c r="T828" s="60"/>
      <c r="U828" s="60">
        <f>VLOOKUP(B828,[26]Лист1!$B$35:$M$53,12,FALSE)</f>
        <v>27</v>
      </c>
      <c r="V828" s="60"/>
      <c r="W828" s="60"/>
      <c r="X828" s="60">
        <f t="shared" si="28"/>
        <v>141</v>
      </c>
    </row>
    <row r="829" spans="1:24" x14ac:dyDescent="0.25">
      <c r="A829" s="16">
        <v>12</v>
      </c>
      <c r="B829" s="3" t="s">
        <v>741</v>
      </c>
      <c r="C829" s="3" t="s">
        <v>262</v>
      </c>
      <c r="D829" s="16">
        <v>1964</v>
      </c>
      <c r="E829" s="5"/>
      <c r="F829" s="60"/>
      <c r="G829" s="60"/>
      <c r="H829" s="60"/>
      <c r="I829" s="60"/>
      <c r="J829" s="60"/>
      <c r="K829" s="60"/>
      <c r="L829" s="60">
        <v>33</v>
      </c>
      <c r="M829" s="60"/>
      <c r="N829" s="60"/>
      <c r="O829" s="60"/>
      <c r="P829" s="60"/>
      <c r="Q829" s="60">
        <v>33</v>
      </c>
      <c r="R829" s="60"/>
      <c r="S829" s="60">
        <f>VLOOKUP(B829,[29]Лист1!$B$57:$M$65,12,FALSE)</f>
        <v>24</v>
      </c>
      <c r="T829" s="60">
        <f>VLOOKUP(B829,'[27]Протокол старта'!$B$47:$I$53,8,FALSE)</f>
        <v>25</v>
      </c>
      <c r="U829" s="60"/>
      <c r="V829" s="60"/>
      <c r="W829" s="60">
        <v>26</v>
      </c>
      <c r="X829" s="60">
        <f t="shared" si="28"/>
        <v>141</v>
      </c>
    </row>
    <row r="830" spans="1:24" x14ac:dyDescent="0.25">
      <c r="A830" s="16">
        <v>14</v>
      </c>
      <c r="B830" s="3" t="s">
        <v>172</v>
      </c>
      <c r="C830" s="3" t="s">
        <v>325</v>
      </c>
      <c r="D830" s="4">
        <v>1962</v>
      </c>
      <c r="E830" s="5">
        <f>VLOOKUP(B830,[1]Лист1!$B$286:$C$299,2,FALSE)</f>
        <v>21</v>
      </c>
      <c r="F830" s="60">
        <f>VLOOKUP(B830,[19]Лист1!$B$68:$P$83,15,FALSE)</f>
        <v>18</v>
      </c>
      <c r="G830" s="60">
        <f>VLOOKUP(B830,[3]ИТОГ!$B$253:$C$260,2,FALSE)</f>
        <v>26</v>
      </c>
      <c r="H830" s="60"/>
      <c r="I830" s="60"/>
      <c r="J830" s="60"/>
      <c r="K830" s="60"/>
      <c r="L830" s="60"/>
      <c r="M830" s="60">
        <f>VLOOKUP(B830,[21]Лист1!$B$60:$L$75,11,FALSE)</f>
        <v>18</v>
      </c>
      <c r="N830" s="60">
        <f>VLOOKUP(B830,[24]Лист1!$B$59:$I$70,8,FALSE)</f>
        <v>19</v>
      </c>
      <c r="O830" s="60"/>
      <c r="P830" s="60"/>
      <c r="Q830" s="60"/>
      <c r="R830" s="60">
        <f>VLOOKUP(B830,[25]Лист1!$B$63:$J$70,9,FALSE)</f>
        <v>24</v>
      </c>
      <c r="S830" s="60"/>
      <c r="T830" s="60"/>
      <c r="U830" s="60"/>
      <c r="V830" s="60">
        <v>7</v>
      </c>
      <c r="W830" s="60"/>
      <c r="X830" s="60">
        <f t="shared" si="28"/>
        <v>133</v>
      </c>
    </row>
    <row r="831" spans="1:24" x14ac:dyDescent="0.25">
      <c r="A831" s="16">
        <v>15</v>
      </c>
      <c r="B831" s="3" t="s">
        <v>491</v>
      </c>
      <c r="C831" s="3" t="s">
        <v>492</v>
      </c>
      <c r="D831" s="6">
        <v>1960</v>
      </c>
      <c r="E831" s="60"/>
      <c r="F831" s="60"/>
      <c r="G831" s="60">
        <f>VLOOKUP(B831,[3]ИТОГ!$B$253:$C$260,2,FALSE)</f>
        <v>29</v>
      </c>
      <c r="H831" s="60"/>
      <c r="I831" s="60"/>
      <c r="J831" s="60"/>
      <c r="K831" s="60"/>
      <c r="L831" s="60"/>
      <c r="M831" s="60"/>
      <c r="N831" s="60">
        <f>VLOOKUP(B831,[24]Лист1!$B$59:$I$70,8,FALSE)</f>
        <v>26</v>
      </c>
      <c r="O831" s="60"/>
      <c r="P831" s="60"/>
      <c r="Q831" s="60"/>
      <c r="R831" s="60">
        <f>VLOOKUP(B831,[25]Лист1!$B$63:$J$70,9,FALSE)</f>
        <v>27</v>
      </c>
      <c r="S831" s="60"/>
      <c r="T831" s="60"/>
      <c r="U831" s="60"/>
      <c r="V831" s="60">
        <v>19</v>
      </c>
      <c r="W831" s="60"/>
      <c r="X831" s="60">
        <f t="shared" si="28"/>
        <v>101</v>
      </c>
    </row>
    <row r="832" spans="1:24" x14ac:dyDescent="0.25">
      <c r="A832" s="16">
        <v>16</v>
      </c>
      <c r="B832" s="1" t="s">
        <v>770</v>
      </c>
      <c r="C832" s="1" t="s">
        <v>771</v>
      </c>
      <c r="D832" s="16">
        <v>1960</v>
      </c>
      <c r="E832" s="5"/>
      <c r="F832" s="60"/>
      <c r="G832" s="60"/>
      <c r="H832" s="60"/>
      <c r="I832" s="60"/>
      <c r="J832" s="60"/>
      <c r="K832" s="60"/>
      <c r="L832" s="60"/>
      <c r="M832" s="60">
        <v>24</v>
      </c>
      <c r="N832" s="60"/>
      <c r="O832" s="60"/>
      <c r="P832" s="60"/>
      <c r="Q832" s="60"/>
      <c r="R832" s="60"/>
      <c r="S832" s="60">
        <f>VLOOKUP(B832,[29]Лист1!$B$57:$M$65,12,FALSE)</f>
        <v>33</v>
      </c>
      <c r="T832" s="60"/>
      <c r="U832" s="60"/>
      <c r="V832" s="60">
        <v>31</v>
      </c>
      <c r="W832" s="60"/>
      <c r="X832" s="60">
        <f t="shared" si="28"/>
        <v>88</v>
      </c>
    </row>
    <row r="833" spans="1:24" x14ac:dyDescent="0.25">
      <c r="A833" s="16">
        <v>17</v>
      </c>
      <c r="B833" s="1" t="s">
        <v>769</v>
      </c>
      <c r="C833" s="1" t="s">
        <v>416</v>
      </c>
      <c r="D833" s="16">
        <v>1964</v>
      </c>
      <c r="E833" s="5"/>
      <c r="F833" s="60"/>
      <c r="G833" s="60"/>
      <c r="H833" s="60"/>
      <c r="I833" s="60"/>
      <c r="J833" s="60"/>
      <c r="K833" s="60"/>
      <c r="L833" s="60"/>
      <c r="M833" s="60">
        <v>26</v>
      </c>
      <c r="N833" s="60"/>
      <c r="O833" s="60"/>
      <c r="P833" s="60"/>
      <c r="Q833" s="60"/>
      <c r="R833" s="60"/>
      <c r="S833" s="60"/>
      <c r="T833" s="60"/>
      <c r="U833" s="60">
        <f>VLOOKUP(B833,[26]Лист1!$B$35:$M$53,12,FALSE)</f>
        <v>29</v>
      </c>
      <c r="V833" s="60">
        <v>29</v>
      </c>
      <c r="W833" s="60"/>
      <c r="X833" s="60">
        <f t="shared" si="28"/>
        <v>84</v>
      </c>
    </row>
    <row r="834" spans="1:24" x14ac:dyDescent="0.25">
      <c r="A834" s="16">
        <v>18</v>
      </c>
      <c r="B834" s="1" t="s">
        <v>632</v>
      </c>
      <c r="C834" s="1" t="s">
        <v>633</v>
      </c>
      <c r="D834" s="16">
        <v>1966</v>
      </c>
      <c r="E834" s="5"/>
      <c r="F834" s="60"/>
      <c r="G834" s="60"/>
      <c r="H834" s="60"/>
      <c r="I834" s="60"/>
      <c r="J834" s="60">
        <v>33</v>
      </c>
      <c r="K834" s="60"/>
      <c r="L834" s="60"/>
      <c r="M834" s="60">
        <f>VLOOKUP(B834,[21]Лист1!$B$60:$L$75,11,FALSE)</f>
        <v>27</v>
      </c>
      <c r="N834" s="60"/>
      <c r="O834" s="60"/>
      <c r="P834" s="60"/>
      <c r="Q834" s="60"/>
      <c r="R834" s="60"/>
      <c r="S834" s="60"/>
      <c r="T834" s="60"/>
      <c r="U834" s="60"/>
      <c r="V834" s="60">
        <v>20</v>
      </c>
      <c r="W834" s="60"/>
      <c r="X834" s="60">
        <f t="shared" si="28"/>
        <v>80</v>
      </c>
    </row>
    <row r="835" spans="1:24" x14ac:dyDescent="0.25">
      <c r="A835" s="16">
        <v>19</v>
      </c>
      <c r="B835" s="1" t="s">
        <v>639</v>
      </c>
      <c r="C835" s="1" t="s">
        <v>641</v>
      </c>
      <c r="D835" s="16">
        <v>1958</v>
      </c>
      <c r="E835" s="5"/>
      <c r="F835" s="60"/>
      <c r="G835" s="60"/>
      <c r="H835" s="60"/>
      <c r="I835" s="60"/>
      <c r="J835" s="60">
        <v>18</v>
      </c>
      <c r="K835" s="60"/>
      <c r="L835" s="60"/>
      <c r="M835" s="60"/>
      <c r="N835" s="60">
        <f>VLOOKUP(B835,[24]Лист1!$B$59:$I$70,8,FALSE)</f>
        <v>22</v>
      </c>
      <c r="O835" s="60"/>
      <c r="P835" s="60"/>
      <c r="Q835" s="60"/>
      <c r="R835" s="60"/>
      <c r="S835" s="60"/>
      <c r="T835" s="60"/>
      <c r="U835" s="60">
        <f>VLOOKUP(B835,[26]Лист1!$B$35:$M$53,12,FALSE)</f>
        <v>20</v>
      </c>
      <c r="V835" s="60">
        <v>16</v>
      </c>
      <c r="W835" s="60"/>
      <c r="X835" s="60">
        <f t="shared" si="28"/>
        <v>76</v>
      </c>
    </row>
    <row r="836" spans="1:24" x14ac:dyDescent="0.25">
      <c r="A836" s="16">
        <v>20</v>
      </c>
      <c r="B836" s="1" t="s">
        <v>432</v>
      </c>
      <c r="C836" s="1" t="s">
        <v>433</v>
      </c>
      <c r="D836" s="16">
        <v>1964</v>
      </c>
      <c r="E836" s="5"/>
      <c r="F836" s="60">
        <f>VLOOKUP(B836,[19]Лист1!$B$68:$P$83,15,FALSE)</f>
        <v>20</v>
      </c>
      <c r="G836" s="60"/>
      <c r="H836" s="60"/>
      <c r="I836" s="60"/>
      <c r="J836" s="60">
        <f>VLOOKUP(B836,[20]М2кр!$C$15:$J$35,8,FALSE)</f>
        <v>17</v>
      </c>
      <c r="K836" s="60"/>
      <c r="L836" s="60"/>
      <c r="M836" s="60">
        <f>VLOOKUP(B836,[21]Лист1!$B$60:$L$75,11,FALSE)</f>
        <v>19</v>
      </c>
      <c r="N836" s="60"/>
      <c r="O836" s="60"/>
      <c r="P836" s="60"/>
      <c r="Q836" s="60"/>
      <c r="R836" s="60"/>
      <c r="S836" s="60"/>
      <c r="T836" s="60"/>
      <c r="U836" s="60"/>
      <c r="V836" s="60">
        <v>14</v>
      </c>
      <c r="W836" s="60"/>
      <c r="X836" s="60">
        <f t="shared" si="28"/>
        <v>70</v>
      </c>
    </row>
    <row r="837" spans="1:24" ht="13.5" customHeight="1" x14ac:dyDescent="0.25">
      <c r="A837" s="16">
        <v>21</v>
      </c>
      <c r="B837" s="3" t="s">
        <v>61</v>
      </c>
      <c r="C837" s="3"/>
      <c r="D837" s="4">
        <v>1957</v>
      </c>
      <c r="E837" s="5">
        <f>VLOOKUP(B837,[1]Лист1!$B$286:$C$299,2,FALSE)</f>
        <v>25</v>
      </c>
      <c r="F837" s="60">
        <f>VLOOKUP(B837,[19]Лист1!$B$68:$P$83,15,FALSE)</f>
        <v>21</v>
      </c>
      <c r="G837" s="60"/>
      <c r="H837" s="60"/>
      <c r="I837" s="60">
        <f>VLOOKUP(B837,[23]Лист1!$B$57:$K$67,10,FALSE)</f>
        <v>23</v>
      </c>
      <c r="J837" s="60"/>
      <c r="K837" s="60"/>
      <c r="L837" s="60"/>
      <c r="M837" s="60"/>
      <c r="N837" s="60"/>
      <c r="O837" s="60"/>
      <c r="P837" s="60"/>
      <c r="Q837" s="60"/>
      <c r="R837" s="60"/>
      <c r="S837" s="60"/>
      <c r="T837" s="60"/>
      <c r="U837" s="60"/>
      <c r="V837" s="60"/>
      <c r="W837" s="60"/>
      <c r="X837" s="60">
        <f t="shared" si="28"/>
        <v>69</v>
      </c>
    </row>
    <row r="838" spans="1:24" ht="13.5" customHeight="1" x14ac:dyDescent="0.25">
      <c r="A838" s="16">
        <v>21</v>
      </c>
      <c r="B838" s="3" t="s">
        <v>24</v>
      </c>
      <c r="C838" s="3" t="s">
        <v>363</v>
      </c>
      <c r="D838" s="4">
        <v>1957</v>
      </c>
      <c r="E838" s="5">
        <f>VLOOKUP(B838,[1]Лист1!$B$286:$C$299,2,FALSE)</f>
        <v>26</v>
      </c>
      <c r="F838" s="60">
        <f>VLOOKUP(B838,[19]Лист1!$B$68:$P$83,15,FALSE)</f>
        <v>16</v>
      </c>
      <c r="G838" s="60">
        <f>VLOOKUP(B838,[3]ИТОГ!$B$253:$C$260,2,FALSE)</f>
        <v>27</v>
      </c>
      <c r="H838" s="60"/>
      <c r="I838" s="60"/>
      <c r="J838" s="60"/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  <c r="X838" s="60">
        <f t="shared" si="28"/>
        <v>69</v>
      </c>
    </row>
    <row r="839" spans="1:24" ht="13.5" customHeight="1" x14ac:dyDescent="0.25">
      <c r="A839" s="16">
        <v>23</v>
      </c>
      <c r="B839" s="45" t="s">
        <v>1125</v>
      </c>
      <c r="C839" s="45" t="s">
        <v>1126</v>
      </c>
      <c r="D839" s="45">
        <v>1966</v>
      </c>
      <c r="E839" s="5"/>
      <c r="F839" s="60"/>
      <c r="G839" s="60"/>
      <c r="H839" s="60"/>
      <c r="I839" s="60"/>
      <c r="J839" s="60"/>
      <c r="K839" s="60"/>
      <c r="L839" s="60"/>
      <c r="M839" s="60"/>
      <c r="N839" s="60"/>
      <c r="O839" s="60"/>
      <c r="P839" s="60"/>
      <c r="Q839" s="60"/>
      <c r="R839" s="60"/>
      <c r="S839" s="60"/>
      <c r="T839" s="60"/>
      <c r="U839" s="60">
        <v>33</v>
      </c>
      <c r="V839" s="60">
        <v>33</v>
      </c>
      <c r="W839" s="60"/>
      <c r="X839" s="60">
        <f t="shared" si="28"/>
        <v>66</v>
      </c>
    </row>
    <row r="840" spans="1:24" ht="13.5" customHeight="1" x14ac:dyDescent="0.25">
      <c r="A840" s="16">
        <v>24</v>
      </c>
      <c r="B840" s="3" t="s">
        <v>365</v>
      </c>
      <c r="C840" s="3" t="s">
        <v>10</v>
      </c>
      <c r="D840" s="4">
        <v>1966</v>
      </c>
      <c r="E840" s="5">
        <f>VLOOKUP(B840,[1]Лист1!$B$286:$C$299,2,FALSE)</f>
        <v>19</v>
      </c>
      <c r="F840" s="60"/>
      <c r="G840" s="60">
        <f>VLOOKUP(B840,[3]ИТОГ!$B$253:$C$260,2,FALSE)</f>
        <v>24</v>
      </c>
      <c r="H840" s="60"/>
      <c r="I840" s="60">
        <f>VLOOKUP(B840,[23]Лист1!$B$57:$K$67,10,FALSE)</f>
        <v>20</v>
      </c>
      <c r="J840" s="60"/>
      <c r="K840" s="60"/>
      <c r="L840" s="60"/>
      <c r="M840" s="60"/>
      <c r="N840" s="60"/>
      <c r="O840" s="60"/>
      <c r="P840" s="60"/>
      <c r="Q840" s="60"/>
      <c r="R840" s="60"/>
      <c r="S840" s="60"/>
      <c r="T840" s="60"/>
      <c r="U840" s="60"/>
      <c r="V840" s="60"/>
      <c r="W840" s="60"/>
      <c r="X840" s="60">
        <f t="shared" si="28"/>
        <v>63</v>
      </c>
    </row>
    <row r="841" spans="1:24" ht="13.5" customHeight="1" x14ac:dyDescent="0.25">
      <c r="A841" s="16">
        <v>25</v>
      </c>
      <c r="B841" s="1" t="s">
        <v>638</v>
      </c>
      <c r="C841" s="1" t="s">
        <v>640</v>
      </c>
      <c r="D841" s="16">
        <v>1957</v>
      </c>
      <c r="E841" s="5"/>
      <c r="F841" s="60"/>
      <c r="G841" s="60"/>
      <c r="H841" s="60"/>
      <c r="I841" s="60"/>
      <c r="J841" s="60">
        <v>19</v>
      </c>
      <c r="K841" s="60"/>
      <c r="L841" s="60"/>
      <c r="M841" s="60"/>
      <c r="N841" s="60"/>
      <c r="O841" s="60"/>
      <c r="P841" s="60"/>
      <c r="Q841" s="60"/>
      <c r="R841" s="60"/>
      <c r="S841" s="60"/>
      <c r="T841" s="60"/>
      <c r="U841" s="60">
        <f>VLOOKUP(B841,[26]Лист1!$B$35:$M$53,12,FALSE)</f>
        <v>22</v>
      </c>
      <c r="V841" s="60">
        <v>15</v>
      </c>
      <c r="W841" s="60"/>
      <c r="X841" s="60">
        <f t="shared" si="28"/>
        <v>56</v>
      </c>
    </row>
    <row r="842" spans="1:24" ht="13.5" customHeight="1" x14ac:dyDescent="0.25">
      <c r="A842" s="16">
        <v>26</v>
      </c>
      <c r="B842" s="66" t="s">
        <v>1230</v>
      </c>
      <c r="C842" s="1"/>
      <c r="D842" s="16">
        <v>1963</v>
      </c>
      <c r="E842" s="5"/>
      <c r="F842" s="60"/>
      <c r="G842" s="60"/>
      <c r="H842" s="60"/>
      <c r="I842" s="60"/>
      <c r="J842" s="60"/>
      <c r="K842" s="60"/>
      <c r="L842" s="60"/>
      <c r="M842" s="60"/>
      <c r="N842" s="60"/>
      <c r="O842" s="60"/>
      <c r="P842" s="60"/>
      <c r="Q842" s="60"/>
      <c r="R842" s="60"/>
      <c r="S842" s="60"/>
      <c r="T842" s="60"/>
      <c r="U842" s="60"/>
      <c r="V842" s="60">
        <v>24</v>
      </c>
      <c r="W842" s="60">
        <v>29</v>
      </c>
      <c r="X842" s="60">
        <f t="shared" si="28"/>
        <v>53</v>
      </c>
    </row>
    <row r="843" spans="1:24" ht="13.5" customHeight="1" x14ac:dyDescent="0.25">
      <c r="A843" s="16">
        <v>27</v>
      </c>
      <c r="B843" s="1" t="s">
        <v>634</v>
      </c>
      <c r="C843" s="1" t="s">
        <v>416</v>
      </c>
      <c r="D843" s="16">
        <v>1964</v>
      </c>
      <c r="E843" s="5"/>
      <c r="F843" s="60"/>
      <c r="G843" s="60"/>
      <c r="H843" s="60"/>
      <c r="I843" s="60"/>
      <c r="J843" s="60">
        <v>25</v>
      </c>
      <c r="K843" s="60"/>
      <c r="L843" s="60"/>
      <c r="M843" s="60">
        <f>VLOOKUP(B843,[21]Лист1!$B$60:$L$75,11,FALSE)</f>
        <v>25</v>
      </c>
      <c r="N843" s="60"/>
      <c r="O843" s="60"/>
      <c r="P843" s="60"/>
      <c r="Q843" s="60"/>
      <c r="R843" s="60"/>
      <c r="S843" s="60"/>
      <c r="T843" s="60"/>
      <c r="U843" s="60"/>
      <c r="V843" s="60"/>
      <c r="W843" s="60"/>
      <c r="X843" s="60">
        <f t="shared" si="28"/>
        <v>50</v>
      </c>
    </row>
    <row r="844" spans="1:24" ht="13.5" customHeight="1" x14ac:dyDescent="0.25">
      <c r="A844" s="16">
        <v>27</v>
      </c>
      <c r="B844" s="1" t="s">
        <v>430</v>
      </c>
      <c r="C844" s="1" t="s">
        <v>429</v>
      </c>
      <c r="D844" s="16">
        <v>1963</v>
      </c>
      <c r="E844" s="5"/>
      <c r="F844" s="60">
        <f>VLOOKUP(B844,[19]Лист1!$B$68:$P$83,15,FALSE)</f>
        <v>23</v>
      </c>
      <c r="G844" s="60"/>
      <c r="H844" s="60"/>
      <c r="I844" s="60"/>
      <c r="J844" s="60"/>
      <c r="K844" s="60">
        <f>VLOOKUP(B844,[28]Лист1!$B$7:$H$12,7,FALSE)</f>
        <v>27</v>
      </c>
      <c r="L844" s="60"/>
      <c r="M844" s="60"/>
      <c r="N844" s="60"/>
      <c r="O844" s="60"/>
      <c r="P844" s="60"/>
      <c r="Q844" s="60"/>
      <c r="R844" s="60"/>
      <c r="S844" s="60"/>
      <c r="T844" s="60"/>
      <c r="U844" s="60"/>
      <c r="V844" s="60"/>
      <c r="W844" s="60"/>
      <c r="X844" s="60">
        <f t="shared" si="28"/>
        <v>50</v>
      </c>
    </row>
    <row r="845" spans="1:24" ht="13.5" customHeight="1" x14ac:dyDescent="0.25">
      <c r="A845" s="16">
        <v>29</v>
      </c>
      <c r="B845" s="1" t="s">
        <v>635</v>
      </c>
      <c r="C845" s="1" t="s">
        <v>631</v>
      </c>
      <c r="D845" s="16">
        <v>1959</v>
      </c>
      <c r="E845" s="5"/>
      <c r="F845" s="60"/>
      <c r="G845" s="60"/>
      <c r="H845" s="60"/>
      <c r="I845" s="60"/>
      <c r="J845" s="60">
        <v>24</v>
      </c>
      <c r="K845" s="60"/>
      <c r="L845" s="60"/>
      <c r="M845" s="60"/>
      <c r="N845" s="60"/>
      <c r="O845" s="60"/>
      <c r="P845" s="60"/>
      <c r="Q845" s="60"/>
      <c r="R845" s="60"/>
      <c r="S845" s="60"/>
      <c r="T845" s="60"/>
      <c r="U845" s="60"/>
      <c r="V845" s="60">
        <v>23</v>
      </c>
      <c r="W845" s="60"/>
      <c r="X845" s="60">
        <f t="shared" si="28"/>
        <v>47</v>
      </c>
    </row>
    <row r="846" spans="1:24" ht="13.5" customHeight="1" x14ac:dyDescent="0.25">
      <c r="A846" s="16">
        <v>30</v>
      </c>
      <c r="B846" s="1" t="s">
        <v>636</v>
      </c>
      <c r="C846" s="1" t="s">
        <v>631</v>
      </c>
      <c r="D846" s="16">
        <v>1965</v>
      </c>
      <c r="E846" s="5"/>
      <c r="F846" s="60"/>
      <c r="G846" s="60"/>
      <c r="H846" s="60"/>
      <c r="I846" s="60"/>
      <c r="J846" s="60">
        <v>21</v>
      </c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>
        <v>22</v>
      </c>
      <c r="W846" s="60"/>
      <c r="X846" s="60">
        <f t="shared" si="28"/>
        <v>43</v>
      </c>
    </row>
    <row r="847" spans="1:24" ht="13.5" customHeight="1" x14ac:dyDescent="0.25">
      <c r="A847" s="16">
        <v>31</v>
      </c>
      <c r="B847" s="3" t="s">
        <v>173</v>
      </c>
      <c r="C847" s="3" t="s">
        <v>366</v>
      </c>
      <c r="D847" s="4">
        <v>1963</v>
      </c>
      <c r="E847" s="5">
        <f>VLOOKUP(B847,[1]Лист1!$B$286:$C$299,2,FALSE)</f>
        <v>18</v>
      </c>
      <c r="F847" s="60"/>
      <c r="G847" s="60">
        <f>VLOOKUP(B847,[3]ИТОГ!$B$253:$C$260,2,FALSE)</f>
        <v>23</v>
      </c>
      <c r="H847" s="60"/>
      <c r="I847" s="60"/>
      <c r="J847" s="60"/>
      <c r="K847" s="60"/>
      <c r="L847" s="60"/>
      <c r="M847" s="60"/>
      <c r="N847" s="60"/>
      <c r="O847" s="60"/>
      <c r="P847" s="60"/>
      <c r="Q847" s="60"/>
      <c r="R847" s="60"/>
      <c r="S847" s="60"/>
      <c r="T847" s="60"/>
      <c r="U847" s="60"/>
      <c r="V847" s="60"/>
      <c r="W847" s="60"/>
      <c r="X847" s="60">
        <f t="shared" si="28"/>
        <v>41</v>
      </c>
    </row>
    <row r="848" spans="1:24" ht="13.5" customHeight="1" x14ac:dyDescent="0.25">
      <c r="A848" s="16">
        <v>32</v>
      </c>
      <c r="B848" s="3" t="s">
        <v>364</v>
      </c>
      <c r="C848" s="3" t="s">
        <v>129</v>
      </c>
      <c r="D848" s="4">
        <v>1959</v>
      </c>
      <c r="E848" s="5">
        <f>VLOOKUP(B848,[1]Лист1!$B$286:$C$299,2,FALSE)</f>
        <v>20</v>
      </c>
      <c r="F848" s="60">
        <f>VLOOKUP(B848,[19]Лист1!$B$68:$P$83,15,FALSE)</f>
        <v>15</v>
      </c>
      <c r="G848" s="60"/>
      <c r="H848" s="60"/>
      <c r="I848" s="60"/>
      <c r="J848" s="60"/>
      <c r="K848" s="60"/>
      <c r="L848" s="60"/>
      <c r="M848" s="60"/>
      <c r="N848" s="60"/>
      <c r="O848" s="60"/>
      <c r="P848" s="60"/>
      <c r="Q848" s="60"/>
      <c r="R848" s="60"/>
      <c r="S848" s="60"/>
      <c r="T848" s="60"/>
      <c r="U848" s="60"/>
      <c r="V848" s="60"/>
      <c r="W848" s="60"/>
      <c r="X848" s="60">
        <f t="shared" si="28"/>
        <v>35</v>
      </c>
    </row>
    <row r="849" spans="1:24" ht="13.5" customHeight="1" x14ac:dyDescent="0.25">
      <c r="A849" s="16">
        <v>32</v>
      </c>
      <c r="B849" s="1" t="s">
        <v>644</v>
      </c>
      <c r="C849" s="1" t="s">
        <v>648</v>
      </c>
      <c r="D849" s="16">
        <v>1964</v>
      </c>
      <c r="E849" s="5"/>
      <c r="F849" s="60"/>
      <c r="G849" s="60"/>
      <c r="H849" s="60"/>
      <c r="I849" s="60"/>
      <c r="J849" s="60">
        <v>14</v>
      </c>
      <c r="K849" s="60"/>
      <c r="L849" s="60"/>
      <c r="M849" s="60"/>
      <c r="N849" s="60"/>
      <c r="O849" s="60"/>
      <c r="P849" s="60"/>
      <c r="Q849" s="60"/>
      <c r="R849" s="60"/>
      <c r="S849" s="60"/>
      <c r="T849" s="60"/>
      <c r="U849" s="60">
        <f>VLOOKUP(B849,[26]Лист1!$B$35:$M$53,12,FALSE)</f>
        <v>21</v>
      </c>
      <c r="V849" s="60"/>
      <c r="W849" s="60"/>
      <c r="X849" s="60">
        <f t="shared" si="28"/>
        <v>35</v>
      </c>
    </row>
    <row r="850" spans="1:24" ht="13.5" customHeight="1" x14ac:dyDescent="0.25">
      <c r="A850" s="16">
        <v>34</v>
      </c>
      <c r="B850" s="45" t="s">
        <v>1130</v>
      </c>
      <c r="C850" s="45" t="s">
        <v>1104</v>
      </c>
      <c r="D850" s="45">
        <v>1961</v>
      </c>
      <c r="E850" s="5"/>
      <c r="F850" s="60"/>
      <c r="G850" s="60"/>
      <c r="H850" s="60"/>
      <c r="I850" s="60"/>
      <c r="J850" s="60"/>
      <c r="K850" s="60"/>
      <c r="L850" s="60"/>
      <c r="M850" s="60"/>
      <c r="N850" s="60"/>
      <c r="O850" s="60"/>
      <c r="P850" s="60"/>
      <c r="Q850" s="60"/>
      <c r="R850" s="60"/>
      <c r="S850" s="60"/>
      <c r="T850" s="60"/>
      <c r="U850" s="60">
        <v>17</v>
      </c>
      <c r="V850" s="60">
        <v>13</v>
      </c>
      <c r="W850" s="60"/>
      <c r="X850" s="60">
        <f t="shared" si="28"/>
        <v>30</v>
      </c>
    </row>
    <row r="851" spans="1:24" ht="13.5" customHeight="1" x14ac:dyDescent="0.25">
      <c r="A851" s="16">
        <v>35</v>
      </c>
      <c r="B851" s="3" t="s">
        <v>171</v>
      </c>
      <c r="C851" s="3" t="s">
        <v>362</v>
      </c>
      <c r="D851" s="4">
        <v>1957</v>
      </c>
      <c r="E851" s="5">
        <f>VLOOKUP(B851,[1]Лист1!$B$286:$C$299,2,FALSE)</f>
        <v>27</v>
      </c>
      <c r="F851" s="60"/>
      <c r="G851" s="60"/>
      <c r="H851" s="60"/>
      <c r="I851" s="60"/>
      <c r="J851" s="60"/>
      <c r="K851" s="60"/>
      <c r="L851" s="60"/>
      <c r="M851" s="60"/>
      <c r="N851" s="60"/>
      <c r="O851" s="60"/>
      <c r="P851" s="60"/>
      <c r="Q851" s="60"/>
      <c r="R851" s="60"/>
      <c r="S851" s="60"/>
      <c r="T851" s="60"/>
      <c r="U851" s="60"/>
      <c r="V851" s="60"/>
      <c r="W851" s="60"/>
      <c r="X851" s="60">
        <f t="shared" ref="X851:X870" si="29">SUM(E851:W851)</f>
        <v>27</v>
      </c>
    </row>
    <row r="852" spans="1:24" ht="13.5" customHeight="1" x14ac:dyDescent="0.25">
      <c r="A852" s="16">
        <v>36</v>
      </c>
      <c r="B852" s="1" t="s">
        <v>428</v>
      </c>
      <c r="C852" s="1" t="s">
        <v>429</v>
      </c>
      <c r="D852" s="16">
        <v>1957</v>
      </c>
      <c r="E852" s="5"/>
      <c r="F852" s="60">
        <f>VLOOKUP(B852,[19]Лист1!$B$68:$P$83,15,FALSE)</f>
        <v>26</v>
      </c>
      <c r="G852" s="60"/>
      <c r="H852" s="60"/>
      <c r="I852" s="60"/>
      <c r="J852" s="60"/>
      <c r="K852" s="60"/>
      <c r="L852" s="60"/>
      <c r="M852" s="60"/>
      <c r="N852" s="60"/>
      <c r="O852" s="60"/>
      <c r="P852" s="60"/>
      <c r="Q852" s="60"/>
      <c r="R852" s="60"/>
      <c r="S852" s="60"/>
      <c r="T852" s="60"/>
      <c r="U852" s="60"/>
      <c r="V852" s="60"/>
      <c r="W852" s="60"/>
      <c r="X852" s="60">
        <f t="shared" si="29"/>
        <v>26</v>
      </c>
    </row>
    <row r="853" spans="1:24" ht="13.5" customHeight="1" x14ac:dyDescent="0.25">
      <c r="A853" s="16">
        <v>36</v>
      </c>
      <c r="B853" s="45" t="s">
        <v>1127</v>
      </c>
      <c r="C853" s="45" t="s">
        <v>1126</v>
      </c>
      <c r="D853" s="45">
        <v>1963</v>
      </c>
      <c r="E853" s="5"/>
      <c r="F853" s="60"/>
      <c r="G853" s="60"/>
      <c r="H853" s="60"/>
      <c r="I853" s="60"/>
      <c r="J853" s="60"/>
      <c r="K853" s="60"/>
      <c r="L853" s="60"/>
      <c r="M853" s="60"/>
      <c r="N853" s="60"/>
      <c r="O853" s="60"/>
      <c r="P853" s="60"/>
      <c r="Q853" s="60"/>
      <c r="R853" s="60"/>
      <c r="S853" s="60"/>
      <c r="T853" s="60"/>
      <c r="U853" s="60">
        <v>26</v>
      </c>
      <c r="V853" s="60"/>
      <c r="W853" s="60"/>
      <c r="X853" s="60">
        <f t="shared" si="29"/>
        <v>26</v>
      </c>
    </row>
    <row r="854" spans="1:24" ht="13.5" customHeight="1" x14ac:dyDescent="0.25">
      <c r="A854" s="16">
        <v>38</v>
      </c>
      <c r="B854" s="1" t="s">
        <v>999</v>
      </c>
      <c r="C854" s="1" t="s">
        <v>1000</v>
      </c>
      <c r="D854" s="16">
        <v>328</v>
      </c>
      <c r="E854" s="5"/>
      <c r="F854" s="60"/>
      <c r="G854" s="60"/>
      <c r="H854" s="60"/>
      <c r="I854" s="60"/>
      <c r="J854" s="60"/>
      <c r="K854" s="60"/>
      <c r="L854" s="60"/>
      <c r="M854" s="60"/>
      <c r="N854" s="60"/>
      <c r="O854" s="60"/>
      <c r="P854" s="60"/>
      <c r="Q854" s="60"/>
      <c r="R854" s="60"/>
      <c r="S854" s="60">
        <v>25</v>
      </c>
      <c r="T854" s="60"/>
      <c r="U854" s="60"/>
      <c r="V854" s="60"/>
      <c r="W854" s="60"/>
      <c r="X854" s="60">
        <f t="shared" si="29"/>
        <v>25</v>
      </c>
    </row>
    <row r="855" spans="1:24" ht="13.5" customHeight="1" x14ac:dyDescent="0.25">
      <c r="A855" s="16">
        <v>39</v>
      </c>
      <c r="B855" s="1" t="s">
        <v>869</v>
      </c>
      <c r="C855" s="1" t="s">
        <v>163</v>
      </c>
      <c r="D855" s="16">
        <v>1965</v>
      </c>
      <c r="E855" s="5"/>
      <c r="F855" s="60"/>
      <c r="G855" s="60"/>
      <c r="H855" s="60"/>
      <c r="I855" s="60"/>
      <c r="J855" s="60"/>
      <c r="K855" s="60"/>
      <c r="L855" s="60"/>
      <c r="M855" s="60"/>
      <c r="N855" s="60"/>
      <c r="O855" s="60"/>
      <c r="P855" s="60"/>
      <c r="Q855" s="60"/>
      <c r="R855" s="60">
        <v>23</v>
      </c>
      <c r="S855" s="60"/>
      <c r="T855" s="60"/>
      <c r="U855" s="60"/>
      <c r="V855" s="60"/>
      <c r="W855" s="60"/>
      <c r="X855" s="60">
        <f t="shared" si="29"/>
        <v>23</v>
      </c>
    </row>
    <row r="856" spans="1:24" ht="13.5" customHeight="1" x14ac:dyDescent="0.25">
      <c r="A856" s="16">
        <v>40</v>
      </c>
      <c r="B856" s="1" t="s">
        <v>1001</v>
      </c>
      <c r="C856" s="1" t="s">
        <v>1002</v>
      </c>
      <c r="D856" s="16">
        <v>331</v>
      </c>
      <c r="E856" s="5"/>
      <c r="F856" s="60"/>
      <c r="G856" s="60"/>
      <c r="H856" s="60"/>
      <c r="I856" s="60"/>
      <c r="J856" s="60"/>
      <c r="K856" s="60"/>
      <c r="L856" s="60"/>
      <c r="M856" s="60"/>
      <c r="N856" s="60"/>
      <c r="O856" s="60"/>
      <c r="P856" s="60"/>
      <c r="Q856" s="60"/>
      <c r="R856" s="60"/>
      <c r="S856" s="60">
        <v>22</v>
      </c>
      <c r="T856" s="60"/>
      <c r="U856" s="60"/>
      <c r="V856" s="60"/>
      <c r="W856" s="60"/>
      <c r="X856" s="60">
        <f t="shared" si="29"/>
        <v>22</v>
      </c>
    </row>
    <row r="857" spans="1:24" ht="13.5" customHeight="1" x14ac:dyDescent="0.25">
      <c r="A857" s="16">
        <v>41</v>
      </c>
      <c r="B857" s="45" t="s">
        <v>1129</v>
      </c>
      <c r="C857" s="45" t="s">
        <v>1128</v>
      </c>
      <c r="D857" s="45">
        <v>1961</v>
      </c>
      <c r="E857" s="5"/>
      <c r="F857" s="60"/>
      <c r="G857" s="60"/>
      <c r="H857" s="60"/>
      <c r="I857" s="60"/>
      <c r="J857" s="60"/>
      <c r="K857" s="60"/>
      <c r="L857" s="60"/>
      <c r="M857" s="60"/>
      <c r="N857" s="60"/>
      <c r="O857" s="60"/>
      <c r="P857" s="60"/>
      <c r="Q857" s="60"/>
      <c r="R857" s="60"/>
      <c r="S857" s="60"/>
      <c r="T857" s="60"/>
      <c r="U857" s="60">
        <v>19</v>
      </c>
      <c r="V857" s="60"/>
      <c r="W857" s="60"/>
      <c r="X857" s="60">
        <f t="shared" si="29"/>
        <v>19</v>
      </c>
    </row>
    <row r="858" spans="1:24" ht="13.5" customHeight="1" x14ac:dyDescent="0.25">
      <c r="A858" s="16">
        <v>42</v>
      </c>
      <c r="B858" s="1" t="s">
        <v>772</v>
      </c>
      <c r="C858" s="1" t="s">
        <v>773</v>
      </c>
      <c r="D858" s="16">
        <v>1958</v>
      </c>
      <c r="E858" s="5"/>
      <c r="F858" s="60"/>
      <c r="G858" s="60"/>
      <c r="H858" s="60"/>
      <c r="I858" s="60"/>
      <c r="J858" s="60"/>
      <c r="K858" s="60"/>
      <c r="L858" s="60"/>
      <c r="M858" s="60">
        <v>17</v>
      </c>
      <c r="N858" s="60"/>
      <c r="O858" s="60"/>
      <c r="P858" s="60"/>
      <c r="Q858" s="60"/>
      <c r="R858" s="60"/>
      <c r="S858" s="60"/>
      <c r="T858" s="60"/>
      <c r="U858" s="60"/>
      <c r="V858" s="60"/>
      <c r="W858" s="60"/>
      <c r="X858" s="60">
        <f t="shared" si="29"/>
        <v>17</v>
      </c>
    </row>
    <row r="859" spans="1:24" ht="13.5" customHeight="1" x14ac:dyDescent="0.25">
      <c r="A859" s="16">
        <v>43</v>
      </c>
      <c r="B859" s="1" t="s">
        <v>642</v>
      </c>
      <c r="C859" s="1" t="s">
        <v>641</v>
      </c>
      <c r="D859" s="16">
        <v>1964</v>
      </c>
      <c r="E859" s="5"/>
      <c r="F859" s="60"/>
      <c r="G859" s="60"/>
      <c r="H859" s="60"/>
      <c r="I859" s="60"/>
      <c r="J859" s="60">
        <v>16</v>
      </c>
      <c r="K859" s="60"/>
      <c r="L859" s="60"/>
      <c r="M859" s="60"/>
      <c r="N859" s="60"/>
      <c r="O859" s="60"/>
      <c r="P859" s="60"/>
      <c r="Q859" s="60"/>
      <c r="R859" s="60"/>
      <c r="S859" s="60"/>
      <c r="T859" s="60"/>
      <c r="U859" s="60"/>
      <c r="V859" s="60"/>
      <c r="W859" s="60"/>
      <c r="X859" s="60">
        <f t="shared" si="29"/>
        <v>16</v>
      </c>
    </row>
    <row r="860" spans="1:24" ht="13.5" customHeight="1" x14ac:dyDescent="0.25">
      <c r="A860" s="16">
        <v>44</v>
      </c>
      <c r="B860" s="1" t="s">
        <v>774</v>
      </c>
      <c r="C860" s="1" t="s">
        <v>20</v>
      </c>
      <c r="D860" s="16">
        <v>1961</v>
      </c>
      <c r="E860" s="5"/>
      <c r="F860" s="60"/>
      <c r="G860" s="60"/>
      <c r="H860" s="60"/>
      <c r="I860" s="60"/>
      <c r="J860" s="60"/>
      <c r="K860" s="60"/>
      <c r="L860" s="60"/>
      <c r="M860" s="60">
        <v>15</v>
      </c>
      <c r="N860" s="60"/>
      <c r="O860" s="60"/>
      <c r="P860" s="60"/>
      <c r="Q860" s="60"/>
      <c r="R860" s="60"/>
      <c r="S860" s="60"/>
      <c r="T860" s="60"/>
      <c r="U860" s="60"/>
      <c r="V860" s="60"/>
      <c r="W860" s="60"/>
      <c r="X860" s="60">
        <f t="shared" si="29"/>
        <v>15</v>
      </c>
    </row>
    <row r="861" spans="1:24" ht="13.5" customHeight="1" x14ac:dyDescent="0.25">
      <c r="A861" s="16">
        <v>44</v>
      </c>
      <c r="B861" s="45" t="s">
        <v>1131</v>
      </c>
      <c r="C861" s="45" t="s">
        <v>416</v>
      </c>
      <c r="D861" s="45">
        <v>1966</v>
      </c>
      <c r="E861" s="5"/>
      <c r="F861" s="60"/>
      <c r="G861" s="60"/>
      <c r="H861" s="60"/>
      <c r="I861" s="60"/>
      <c r="J861" s="60"/>
      <c r="K861" s="60"/>
      <c r="L861" s="60"/>
      <c r="M861" s="60"/>
      <c r="N861" s="60"/>
      <c r="O861" s="60"/>
      <c r="P861" s="60"/>
      <c r="Q861" s="60"/>
      <c r="R861" s="60"/>
      <c r="S861" s="60"/>
      <c r="T861" s="60"/>
      <c r="U861" s="60">
        <v>15</v>
      </c>
      <c r="V861" s="60"/>
      <c r="W861" s="60"/>
      <c r="X861" s="60">
        <f t="shared" si="29"/>
        <v>15</v>
      </c>
    </row>
    <row r="862" spans="1:24" ht="13.5" customHeight="1" x14ac:dyDescent="0.25">
      <c r="A862" s="16">
        <v>46</v>
      </c>
      <c r="B862" s="45" t="s">
        <v>1132</v>
      </c>
      <c r="C862" s="45" t="s">
        <v>1135</v>
      </c>
      <c r="D862" s="45">
        <v>1960</v>
      </c>
      <c r="E862" s="5"/>
      <c r="F862" s="60"/>
      <c r="G862" s="60"/>
      <c r="H862" s="60"/>
      <c r="I862" s="60"/>
      <c r="J862" s="60"/>
      <c r="K862" s="60"/>
      <c r="L862" s="60"/>
      <c r="M862" s="60"/>
      <c r="N862" s="60"/>
      <c r="O862" s="60"/>
      <c r="P862" s="60"/>
      <c r="Q862" s="60"/>
      <c r="R862" s="60"/>
      <c r="S862" s="60"/>
      <c r="T862" s="60"/>
      <c r="U862" s="60">
        <v>14</v>
      </c>
      <c r="V862" s="60"/>
      <c r="W862" s="60"/>
      <c r="X862" s="60">
        <f t="shared" si="29"/>
        <v>14</v>
      </c>
    </row>
    <row r="863" spans="1:24" ht="13.5" customHeight="1" x14ac:dyDescent="0.25">
      <c r="A863" s="16">
        <v>47</v>
      </c>
      <c r="B863" s="45" t="s">
        <v>1133</v>
      </c>
      <c r="C863" s="45" t="s">
        <v>1135</v>
      </c>
      <c r="D863" s="45">
        <v>1965</v>
      </c>
      <c r="E863" s="5"/>
      <c r="F863" s="60"/>
      <c r="G863" s="60"/>
      <c r="H863" s="60"/>
      <c r="I863" s="60"/>
      <c r="J863" s="60"/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>
        <v>13</v>
      </c>
      <c r="V863" s="60"/>
      <c r="W863" s="60"/>
      <c r="X863" s="60">
        <f t="shared" si="29"/>
        <v>13</v>
      </c>
    </row>
    <row r="864" spans="1:24" ht="13.5" customHeight="1" x14ac:dyDescent="0.25">
      <c r="A864" s="16">
        <v>48</v>
      </c>
      <c r="B864" s="1" t="s">
        <v>645</v>
      </c>
      <c r="C864" s="1" t="s">
        <v>649</v>
      </c>
      <c r="D864" s="16">
        <v>1959</v>
      </c>
      <c r="E864" s="5"/>
      <c r="F864" s="60"/>
      <c r="G864" s="60"/>
      <c r="H864" s="60"/>
      <c r="I864" s="60"/>
      <c r="J864" s="60">
        <v>12</v>
      </c>
      <c r="K864" s="60"/>
      <c r="L864" s="60"/>
      <c r="M864" s="60"/>
      <c r="N864" s="60"/>
      <c r="O864" s="60"/>
      <c r="P864" s="60"/>
      <c r="Q864" s="60"/>
      <c r="R864" s="60"/>
      <c r="S864" s="60"/>
      <c r="T864" s="60"/>
      <c r="U864" s="60"/>
      <c r="V864" s="60"/>
      <c r="W864" s="60"/>
      <c r="X864" s="60">
        <f t="shared" si="29"/>
        <v>12</v>
      </c>
    </row>
    <row r="865" spans="1:24" ht="13.5" customHeight="1" x14ac:dyDescent="0.25">
      <c r="A865" s="16">
        <v>48</v>
      </c>
      <c r="B865" s="45" t="s">
        <v>1134</v>
      </c>
      <c r="C865" s="45" t="s">
        <v>1135</v>
      </c>
      <c r="D865" s="45">
        <v>1959</v>
      </c>
      <c r="E865" s="5"/>
      <c r="F865" s="60"/>
      <c r="G865" s="60"/>
      <c r="H865" s="60"/>
      <c r="I865" s="60"/>
      <c r="J865" s="60"/>
      <c r="K865" s="60"/>
      <c r="L865" s="60"/>
      <c r="M865" s="60"/>
      <c r="N865" s="60"/>
      <c r="O865" s="60"/>
      <c r="P865" s="60"/>
      <c r="Q865" s="60"/>
      <c r="R865" s="60"/>
      <c r="S865" s="60"/>
      <c r="T865" s="60"/>
      <c r="U865" s="60">
        <v>12</v>
      </c>
      <c r="V865" s="60"/>
      <c r="W865" s="60"/>
      <c r="X865" s="60">
        <f t="shared" si="29"/>
        <v>12</v>
      </c>
    </row>
    <row r="866" spans="1:24" ht="13.5" customHeight="1" x14ac:dyDescent="0.25">
      <c r="A866" s="16">
        <v>50</v>
      </c>
      <c r="B866" s="1" t="s">
        <v>646</v>
      </c>
      <c r="C866" s="1" t="s">
        <v>650</v>
      </c>
      <c r="D866" s="16">
        <v>1964</v>
      </c>
      <c r="E866" s="5"/>
      <c r="F866" s="60"/>
      <c r="G866" s="60"/>
      <c r="H866" s="60"/>
      <c r="I866" s="60"/>
      <c r="J866" s="60">
        <v>11</v>
      </c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  <c r="X866" s="60">
        <f t="shared" si="29"/>
        <v>11</v>
      </c>
    </row>
    <row r="867" spans="1:24" ht="13.5" customHeight="1" x14ac:dyDescent="0.25">
      <c r="A867" s="16">
        <v>50</v>
      </c>
      <c r="B867" s="1" t="s">
        <v>1231</v>
      </c>
      <c r="C867" s="1" t="s">
        <v>1234</v>
      </c>
      <c r="D867" s="16">
        <v>1962</v>
      </c>
      <c r="E867" s="5"/>
      <c r="F867" s="60"/>
      <c r="G867" s="60"/>
      <c r="H867" s="60"/>
      <c r="I867" s="60"/>
      <c r="J867" s="60"/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>
        <v>11</v>
      </c>
      <c r="W867" s="60"/>
      <c r="X867" s="60">
        <f t="shared" si="29"/>
        <v>11</v>
      </c>
    </row>
    <row r="868" spans="1:24" ht="13.5" customHeight="1" x14ac:dyDescent="0.25">
      <c r="A868" s="16">
        <v>52</v>
      </c>
      <c r="B868" s="1" t="s">
        <v>1232</v>
      </c>
      <c r="C868" s="1" t="s">
        <v>1142</v>
      </c>
      <c r="D868" s="16">
        <v>1961</v>
      </c>
      <c r="E868" s="5"/>
      <c r="F868" s="60"/>
      <c r="G868" s="60"/>
      <c r="H868" s="60"/>
      <c r="I868" s="60"/>
      <c r="J868" s="60"/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>
        <v>10</v>
      </c>
      <c r="W868" s="60"/>
      <c r="X868" s="60">
        <f t="shared" si="29"/>
        <v>10</v>
      </c>
    </row>
    <row r="869" spans="1:24" ht="13.5" customHeight="1" x14ac:dyDescent="0.25">
      <c r="A869" s="16">
        <v>53</v>
      </c>
      <c r="B869" s="1" t="s">
        <v>1233</v>
      </c>
      <c r="C869" s="1" t="s">
        <v>1235</v>
      </c>
      <c r="D869" s="16">
        <v>1957</v>
      </c>
      <c r="E869" s="5"/>
      <c r="F869" s="60"/>
      <c r="G869" s="60"/>
      <c r="H869" s="60"/>
      <c r="I869" s="60"/>
      <c r="J869" s="60"/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>
        <v>9</v>
      </c>
      <c r="W869" s="60"/>
      <c r="X869" s="60">
        <f t="shared" si="29"/>
        <v>9</v>
      </c>
    </row>
    <row r="870" spans="1:24" ht="13.5" customHeight="1" x14ac:dyDescent="0.25">
      <c r="A870" s="16">
        <v>54</v>
      </c>
      <c r="B870" s="66" t="s">
        <v>1236</v>
      </c>
      <c r="C870" s="1"/>
      <c r="D870" s="16">
        <v>1959</v>
      </c>
      <c r="E870" s="5"/>
      <c r="F870" s="60"/>
      <c r="G870" s="60"/>
      <c r="H870" s="60"/>
      <c r="I870" s="60"/>
      <c r="J870" s="60"/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>
        <v>6</v>
      </c>
      <c r="W870" s="60"/>
      <c r="X870" s="60">
        <f t="shared" si="29"/>
        <v>6</v>
      </c>
    </row>
    <row r="871" spans="1:24" x14ac:dyDescent="0.25">
      <c r="A871" s="98" t="s">
        <v>70</v>
      </c>
      <c r="B871" s="98"/>
      <c r="C871" s="98"/>
      <c r="D871" s="98"/>
      <c r="E871" s="98"/>
      <c r="F871" s="98"/>
      <c r="G871" s="98"/>
      <c r="H871" s="98"/>
      <c r="I871" s="98"/>
      <c r="J871" s="98"/>
      <c r="K871" s="98"/>
      <c r="L871" s="98"/>
      <c r="M871" s="98"/>
      <c r="N871" s="98"/>
      <c r="O871" s="98"/>
      <c r="P871" s="98"/>
      <c r="Q871" s="98"/>
      <c r="R871" s="98"/>
      <c r="S871" s="98"/>
      <c r="T871" s="98"/>
      <c r="U871" s="98"/>
      <c r="V871" s="98"/>
      <c r="W871" s="98"/>
      <c r="X871" s="98"/>
    </row>
    <row r="872" spans="1:24" x14ac:dyDescent="0.25">
      <c r="A872" s="16">
        <v>1</v>
      </c>
      <c r="B872" s="3" t="s">
        <v>183</v>
      </c>
      <c r="C872" s="3" t="s">
        <v>163</v>
      </c>
      <c r="D872" s="4">
        <v>1955</v>
      </c>
      <c r="E872" s="61">
        <f>VLOOKUP(B872,[1]Лист1!$B$307:$C$318,2,FALSE)</f>
        <v>29</v>
      </c>
      <c r="F872" s="62">
        <f>VLOOKUP(B872,[19]Лист1!$B$92:$M$100,12,FALSE)</f>
        <v>27</v>
      </c>
      <c r="G872" s="62">
        <f>VLOOKUP(B872,[3]ИТОГ!$B$268:$C$276,2,FALSE)</f>
        <v>31</v>
      </c>
      <c r="H872" s="62">
        <f>VLOOKUP(B872,'[22]Протокол старта'!$B$43:$J$49,9,FALSE)</f>
        <v>31</v>
      </c>
      <c r="I872" s="60">
        <f>VLOOKUP(B872,[23]Лист1!$B$71:$K$79,10,FALSE)</f>
        <v>31</v>
      </c>
      <c r="J872" s="60">
        <f>VLOOKUP(B872,[20]М3!$C$15:$H$26,6,FALSE)</f>
        <v>33</v>
      </c>
      <c r="K872" s="62">
        <f>VLOOKUP(B872,[28]Лист1!$B$16:$H$23,7,FALSE)</f>
        <v>29</v>
      </c>
      <c r="L872" s="60">
        <f>VLOOKUP(B872,[18]Финал!$B$106:$I$110,8,FALSE)</f>
        <v>33</v>
      </c>
      <c r="M872" s="60">
        <f>VLOOKUP(B872,[21]Лист1!$B$79:$K$86,10,FALSE)</f>
        <v>33</v>
      </c>
      <c r="N872" s="60">
        <f>VLOOKUP(B872,[24]Лист1!$B$74:$I$80,8,FALSE)</f>
        <v>33</v>
      </c>
      <c r="O872" s="60">
        <v>33</v>
      </c>
      <c r="P872" s="62">
        <f>VLOOKUP(B872,[11]Лист2!$B$136:$M$144,12,FALSE)</f>
        <v>27</v>
      </c>
      <c r="Q872" s="60">
        <v>33</v>
      </c>
      <c r="R872" s="60">
        <f>VLOOKUP(B872,[25]Лист1!$B$74:$I$82,8,FALSE)</f>
        <v>31</v>
      </c>
      <c r="S872" s="60">
        <f>VLOOKUP(B872,[29]Лист1!$B$69:$M$75,12,FALSE)</f>
        <v>33</v>
      </c>
      <c r="T872" s="60">
        <v>31</v>
      </c>
      <c r="U872" s="60">
        <f>VLOOKUP(B872,[26]Лист1!$B$24:$K$31,10,FALSE)</f>
        <v>31</v>
      </c>
      <c r="V872" s="60">
        <v>31</v>
      </c>
      <c r="W872" s="60">
        <v>31</v>
      </c>
      <c r="X872" s="60">
        <f>SUM(E872:W872)-P872-K872-H872-G872-F872-E872</f>
        <v>417</v>
      </c>
    </row>
    <row r="873" spans="1:24" x14ac:dyDescent="0.25">
      <c r="A873" s="16">
        <v>2</v>
      </c>
      <c r="B873" s="3" t="s">
        <v>372</v>
      </c>
      <c r="C873" s="3" t="s">
        <v>20</v>
      </c>
      <c r="D873" s="4">
        <v>1956</v>
      </c>
      <c r="E873" s="61">
        <f>VLOOKUP(B873,[1]Лист1!$B$307:$C$318,2,FALSE)</f>
        <v>25</v>
      </c>
      <c r="F873" s="62">
        <f>VLOOKUP(B873,[19]Лист1!$B$92:$M$100,12,FALSE)</f>
        <v>26</v>
      </c>
      <c r="G873" s="60">
        <f>VLOOKUP(B873,[3]ИТОГ!$B$268:$C$276,2,FALSE)</f>
        <v>29</v>
      </c>
      <c r="H873" s="62">
        <f>VLOOKUP(B873,'[22]Протокол старта'!$B$43:$J$49,9,FALSE)</f>
        <v>27</v>
      </c>
      <c r="I873" s="62">
        <f>VLOOKUP(B873,[23]Лист1!$B$71:$K$79,10,FALSE)</f>
        <v>27</v>
      </c>
      <c r="J873" s="60">
        <f>VLOOKUP(B873,[20]М3!$C$15:$H$26,6,FALSE)</f>
        <v>31</v>
      </c>
      <c r="K873" s="60">
        <f>VLOOKUP(B873,[28]Лист1!$B$16:$H$23,7,FALSE)</f>
        <v>31</v>
      </c>
      <c r="L873" s="62">
        <f>VLOOKUP(B873,[18]Финал!$B$106:$I$110,8,FALSE)</f>
        <v>27</v>
      </c>
      <c r="M873" s="60">
        <f>VLOOKUP(B873,[21]Лист1!$B$79:$K$86,10,FALSE)</f>
        <v>29</v>
      </c>
      <c r="N873" s="60">
        <f>VLOOKUP(B873,[24]Лист1!$B$74:$I$80,8,FALSE)</f>
        <v>31</v>
      </c>
      <c r="O873" s="62">
        <v>27</v>
      </c>
      <c r="P873" s="60">
        <f>VLOOKUP(B873,[11]Лист2!$B$136:$M$144,12,FALSE)</f>
        <v>31</v>
      </c>
      <c r="Q873" s="60">
        <v>29</v>
      </c>
      <c r="R873" s="60">
        <f>VLOOKUP(B873,[25]Лист1!$B$74:$I$82,8,FALSE)</f>
        <v>29</v>
      </c>
      <c r="S873" s="60">
        <f>VLOOKUP(B873,[29]Лист1!$B$69:$M$75,12,FALSE)</f>
        <v>31</v>
      </c>
      <c r="T873" s="60">
        <v>33</v>
      </c>
      <c r="U873" s="60">
        <f>VLOOKUP(B873,[26]Лист1!$B$24:$K$31,10,FALSE)</f>
        <v>33</v>
      </c>
      <c r="V873" s="60">
        <v>33</v>
      </c>
      <c r="W873" s="60">
        <v>33</v>
      </c>
      <c r="X873" s="60">
        <f>SUM(E873:W873)-O873-L873-I873-H873-F873-E873</f>
        <v>403</v>
      </c>
    </row>
    <row r="874" spans="1:24" x14ac:dyDescent="0.25">
      <c r="A874" s="16">
        <v>3</v>
      </c>
      <c r="B874" s="3" t="s">
        <v>368</v>
      </c>
      <c r="C874" s="3" t="s">
        <v>369</v>
      </c>
      <c r="D874" s="4">
        <v>1956</v>
      </c>
      <c r="E874" s="5">
        <f>VLOOKUP(B874,[1]Лист1!$B$307:$C$318,2,FALSE)</f>
        <v>31</v>
      </c>
      <c r="F874" s="68">
        <f>VLOOKUP(B874,[19]Лист1!$B$92:$M$100,12,FALSE)</f>
        <v>33</v>
      </c>
      <c r="G874" s="60">
        <f>VLOOKUP(B874,[3]ИТОГ!$B$268:$C$276,2,FALSE)</f>
        <v>27</v>
      </c>
      <c r="H874" s="60">
        <f>VLOOKUP(B874,'[22]Протокол старта'!$B$43:$J$49,9,FALSE)</f>
        <v>33</v>
      </c>
      <c r="I874" s="60">
        <f>VLOOKUP(B874,[23]Лист1!$B$71:$K$79,10,FALSE)</f>
        <v>33</v>
      </c>
      <c r="J874" s="60">
        <f>VLOOKUP(B874,[20]М3!$C$15:$H$26,6,FALSE)</f>
        <v>29</v>
      </c>
      <c r="K874" s="60"/>
      <c r="L874" s="60">
        <f>VLOOKUP(B874,[18]Финал!$B$106:$I$110,8,FALSE)</f>
        <v>31</v>
      </c>
      <c r="M874" s="68">
        <f>VLOOKUP(B874,[21]Лист1!$B$79:$K$86,10,FALSE)</f>
        <v>31</v>
      </c>
      <c r="N874" s="60"/>
      <c r="O874" s="60">
        <v>31</v>
      </c>
      <c r="P874" s="68">
        <f>VLOOKUP(B874,[11]Лист2!$B$136:$M$144,12,FALSE)</f>
        <v>29</v>
      </c>
      <c r="Q874" s="60"/>
      <c r="R874" s="60">
        <f>VLOOKUP(B874,[25]Лист1!$B$74:$I$82,8,FALSE)</f>
        <v>33</v>
      </c>
      <c r="S874" s="60">
        <f>VLOOKUP(B874,[29]Лист1!$B$69:$M$75,12,FALSE)</f>
        <v>27</v>
      </c>
      <c r="T874" s="60"/>
      <c r="U874" s="60"/>
      <c r="V874" s="60">
        <v>29</v>
      </c>
      <c r="W874" s="60"/>
      <c r="X874" s="60">
        <f>SUM(E874:W874)</f>
        <v>397</v>
      </c>
    </row>
    <row r="875" spans="1:24" x14ac:dyDescent="0.25">
      <c r="A875" s="16">
        <v>4</v>
      </c>
      <c r="B875" s="3" t="s">
        <v>60</v>
      </c>
      <c r="C875" s="3" t="s">
        <v>10</v>
      </c>
      <c r="D875" s="4">
        <v>1956</v>
      </c>
      <c r="E875" s="5">
        <f>VLOOKUP(B875,[1]Лист1!$B$307:$C$318,2,FALSE)</f>
        <v>33</v>
      </c>
      <c r="F875" s="62">
        <f>VLOOKUP(B875,[19]Лист1!$B$92:$M$100,12,FALSE)</f>
        <v>25</v>
      </c>
      <c r="G875" s="60">
        <f>VLOOKUP(B875,[3]ИТОГ!$B$268:$C$276,2,FALSE)</f>
        <v>33</v>
      </c>
      <c r="H875" s="60">
        <f>VLOOKUP(B875,'[22]Протокол старта'!$B$43:$J$49,9,FALSE)</f>
        <v>29</v>
      </c>
      <c r="I875" s="60">
        <f>VLOOKUP(B875,[23]Лист1!$B$71:$K$79,10,FALSE)</f>
        <v>29</v>
      </c>
      <c r="J875" s="60"/>
      <c r="K875" s="60"/>
      <c r="L875" s="60">
        <f>VLOOKUP(B875,[18]Финал!$B$106:$I$110,8,FALSE)</f>
        <v>29</v>
      </c>
      <c r="M875" s="62">
        <f>VLOOKUP(B875,[21]Лист1!$B$79:$K$86,10,FALSE)</f>
        <v>27</v>
      </c>
      <c r="N875" s="60">
        <f>VLOOKUP(B875,[24]Лист1!$B$74:$I$80,8,FALSE)</f>
        <v>27</v>
      </c>
      <c r="O875" s="60">
        <v>29</v>
      </c>
      <c r="P875" s="62">
        <v>26</v>
      </c>
      <c r="Q875" s="60">
        <v>31</v>
      </c>
      <c r="R875" s="60">
        <f>VLOOKUP(B875,[25]Лист1!$B$74:$I$82,8,FALSE)</f>
        <v>27</v>
      </c>
      <c r="S875" s="60">
        <f>VLOOKUP(B875,[29]Лист1!$B$69:$M$75,12,FALSE)</f>
        <v>29</v>
      </c>
      <c r="T875" s="60">
        <v>29</v>
      </c>
      <c r="U875" s="60">
        <f>VLOOKUP(B875,[26]Лист1!$B$24:$K$31,10,FALSE)</f>
        <v>29</v>
      </c>
      <c r="V875" s="60"/>
      <c r="W875" s="60">
        <v>29</v>
      </c>
      <c r="X875" s="60">
        <f>SUM(E875:W875)-P875-M875-F875</f>
        <v>383</v>
      </c>
    </row>
    <row r="876" spans="1:24" x14ac:dyDescent="0.25">
      <c r="A876" s="16">
        <v>5</v>
      </c>
      <c r="B876" s="3" t="s">
        <v>25</v>
      </c>
      <c r="C876" s="3" t="s">
        <v>18</v>
      </c>
      <c r="D876" s="4">
        <v>1948</v>
      </c>
      <c r="E876" s="61">
        <f>VLOOKUP(B876,[1]Лист1!$B$307:$C$318,2,FALSE)</f>
        <v>22</v>
      </c>
      <c r="F876" s="60"/>
      <c r="G876" s="60">
        <f>VLOOKUP(B876,[3]ИТОГ!$B$268:$C$276,2,FALSE)</f>
        <v>25</v>
      </c>
      <c r="H876" s="60"/>
      <c r="I876" s="60">
        <f>VLOOKUP(B876,[23]Лист1!$B$71:$K$79,10,FALSE)</f>
        <v>24</v>
      </c>
      <c r="J876" s="60">
        <f>VLOOKUP(B876,[20]М3!$C$15:$H$26,6,FALSE)</f>
        <v>24</v>
      </c>
      <c r="K876" s="60">
        <f>VLOOKUP(B876,[28]Лист1!$B$16:$H$23,7,FALSE)</f>
        <v>26</v>
      </c>
      <c r="L876" s="60"/>
      <c r="M876" s="60">
        <f>VLOOKUP(B876,[21]Лист1!$B$79:$K$86,10,FALSE)</f>
        <v>25</v>
      </c>
      <c r="N876" s="60">
        <f>VLOOKUP(B876,[24]Лист1!$B$74:$I$80,8,FALSE)</f>
        <v>25</v>
      </c>
      <c r="O876" s="60">
        <v>25</v>
      </c>
      <c r="P876" s="60">
        <f>VLOOKUP(B876,[11]Лист2!$B$136:$M$144,12,FALSE)</f>
        <v>24</v>
      </c>
      <c r="Q876" s="60">
        <v>26</v>
      </c>
      <c r="R876" s="60">
        <f>VLOOKUP(B876,[25]Лист1!$B$74:$I$82,8,FALSE)</f>
        <v>25</v>
      </c>
      <c r="S876" s="60"/>
      <c r="T876" s="60">
        <v>26</v>
      </c>
      <c r="U876" s="60"/>
      <c r="V876" s="60">
        <v>24</v>
      </c>
      <c r="W876" s="60">
        <v>26</v>
      </c>
      <c r="X876" s="60">
        <f>SUM(E876:W876)-E876</f>
        <v>325</v>
      </c>
    </row>
    <row r="877" spans="1:24" x14ac:dyDescent="0.25">
      <c r="A877" s="16">
        <v>5</v>
      </c>
      <c r="B877" s="3" t="s">
        <v>26</v>
      </c>
      <c r="C877" s="3" t="s">
        <v>375</v>
      </c>
      <c r="D877" s="4">
        <v>1947</v>
      </c>
      <c r="E877" s="61">
        <f>VLOOKUP(B877,[1]Лист1!$B$307:$C$318,2,FALSE)</f>
        <v>19</v>
      </c>
      <c r="F877" s="60"/>
      <c r="G877" s="60"/>
      <c r="H877" s="60"/>
      <c r="I877" s="60">
        <f>VLOOKUP(B877,[23]Лист1!$B$71:$K$79,10,FALSE)</f>
        <v>22</v>
      </c>
      <c r="J877" s="60">
        <f>VLOOKUP(B877,[20]М3!$C$15:$H$26,6,FALSE)</f>
        <v>19</v>
      </c>
      <c r="K877" s="60">
        <f>VLOOKUP(B877,[28]Лист1!$B$16:$H$23,7,FALSE)</f>
        <v>23</v>
      </c>
      <c r="L877" s="60"/>
      <c r="M877" s="60">
        <f>VLOOKUP(B877,[21]Лист1!$B$79:$K$86,10,FALSE)</f>
        <v>23</v>
      </c>
      <c r="N877" s="60">
        <f>VLOOKUP(B877,[24]Лист1!$B$74:$I$80,8,FALSE)</f>
        <v>24</v>
      </c>
      <c r="O877" s="60">
        <v>23</v>
      </c>
      <c r="P877" s="60">
        <f>VLOOKUP(B877,[11]Лист2!$B$136:$M$144,12,FALSE)</f>
        <v>22</v>
      </c>
      <c r="Q877" s="60">
        <v>25</v>
      </c>
      <c r="R877" s="60">
        <f>VLOOKUP(B877,[25]Лист1!$B$74:$I$82,8,FALSE)</f>
        <v>24</v>
      </c>
      <c r="S877" s="60">
        <f>VLOOKUP(B877,[29]Лист1!$B$69:$M$75,12,FALSE)</f>
        <v>25</v>
      </c>
      <c r="T877" s="60">
        <v>25</v>
      </c>
      <c r="U877" s="60">
        <f>VLOOKUP(B877,[26]Лист1!$B$24:$K$31,10,FALSE)</f>
        <v>25</v>
      </c>
      <c r="V877" s="60">
        <v>20</v>
      </c>
      <c r="W877" s="60">
        <v>25</v>
      </c>
      <c r="X877" s="60">
        <f>SUM(E877:W877)-E877</f>
        <v>325</v>
      </c>
    </row>
    <row r="878" spans="1:24" x14ac:dyDescent="0.25">
      <c r="A878" s="16">
        <v>7</v>
      </c>
      <c r="B878" s="3" t="s">
        <v>62</v>
      </c>
      <c r="C878" s="3" t="s">
        <v>20</v>
      </c>
      <c r="D878" s="4">
        <v>1950</v>
      </c>
      <c r="E878" s="5">
        <f>VLOOKUP(B878,[1]Лист1!$B$307:$C$318,2,FALSE)</f>
        <v>20</v>
      </c>
      <c r="F878" s="60">
        <f>VLOOKUP(B878,[19]Лист1!$B$92:$M$100,12,FALSE)</f>
        <v>24</v>
      </c>
      <c r="G878" s="60">
        <f>VLOOKUP(B878,[3]ИТОГ!$B$268:$C$276,2,FALSE)</f>
        <v>24</v>
      </c>
      <c r="H878" s="60">
        <f>VLOOKUP(B878,'[22]Протокол старта'!$B$43:$J$49,9,FALSE)</f>
        <v>25</v>
      </c>
      <c r="I878" s="60">
        <f>VLOOKUP(B878,[23]Лист1!$B$71:$K$79,10,FALSE)</f>
        <v>26</v>
      </c>
      <c r="J878" s="60">
        <f>VLOOKUP(B878,[20]М3!$C$15:$H$26,6,FALSE)</f>
        <v>25</v>
      </c>
      <c r="K878" s="60">
        <f>VLOOKUP(B878,[28]Лист1!$B$16:$H$23,7,FALSE)</f>
        <v>27</v>
      </c>
      <c r="L878" s="60">
        <f>VLOOKUP(B878,[18]Финал!$B$106:$I$110,8,FALSE)</f>
        <v>26</v>
      </c>
      <c r="M878" s="60">
        <f>VLOOKUP(B878,[21]Лист1!$B$79:$K$86,10,FALSE)</f>
        <v>26</v>
      </c>
      <c r="N878" s="60"/>
      <c r="O878" s="60">
        <v>24</v>
      </c>
      <c r="P878" s="60">
        <f>VLOOKUP(B878,[11]Лист2!$B$136:$M$144,12,FALSE)</f>
        <v>25</v>
      </c>
      <c r="Q878" s="60"/>
      <c r="R878" s="60"/>
      <c r="S878" s="60"/>
      <c r="T878" s="60"/>
      <c r="U878" s="60"/>
      <c r="V878" s="60"/>
      <c r="W878" s="60">
        <v>27</v>
      </c>
      <c r="X878" s="60">
        <f>SUM(E878:W878)</f>
        <v>299</v>
      </c>
    </row>
    <row r="879" spans="1:24" x14ac:dyDescent="0.25">
      <c r="A879" s="16">
        <v>8</v>
      </c>
      <c r="B879" s="3" t="s">
        <v>199</v>
      </c>
      <c r="C879" s="3" t="s">
        <v>373</v>
      </c>
      <c r="D879" s="4">
        <v>1952</v>
      </c>
      <c r="E879" s="5">
        <f>VLOOKUP(B879,[1]Лист1!$B$307:$C$318,2,FALSE)</f>
        <v>24</v>
      </c>
      <c r="F879" s="60"/>
      <c r="G879" s="60"/>
      <c r="H879" s="60">
        <f>VLOOKUP(B879,'[22]Протокол старта'!$B$43:$J$49,9,FALSE)</f>
        <v>26</v>
      </c>
      <c r="I879" s="60">
        <f>VLOOKUP(B879,[23]Лист1!$B$71:$K$79,10,FALSE)</f>
        <v>25</v>
      </c>
      <c r="J879" s="60">
        <f>VLOOKUP(B879,[20]М3!$C$15:$H$26,6,FALSE)</f>
        <v>27</v>
      </c>
      <c r="K879" s="60"/>
      <c r="L879" s="60"/>
      <c r="M879" s="60"/>
      <c r="N879" s="60">
        <f>VLOOKUP(B879,[24]Лист1!$B$74:$I$80,8,FALSE)</f>
        <v>29</v>
      </c>
      <c r="O879" s="60"/>
      <c r="P879" s="60"/>
      <c r="Q879" s="60"/>
      <c r="R879" s="60"/>
      <c r="S879" s="60"/>
      <c r="T879" s="60">
        <v>27</v>
      </c>
      <c r="U879" s="60">
        <f>VLOOKUP(B879,[26]Лист1!$B$24:$K$31,10,FALSE)</f>
        <v>27</v>
      </c>
      <c r="V879" s="60"/>
      <c r="W879" s="60"/>
      <c r="X879" s="60">
        <f>SUM(E879:W879)</f>
        <v>185</v>
      </c>
    </row>
    <row r="880" spans="1:24" x14ac:dyDescent="0.25">
      <c r="A880" s="16">
        <v>9</v>
      </c>
      <c r="B880" s="3" t="s">
        <v>493</v>
      </c>
      <c r="C880" s="3" t="s">
        <v>494</v>
      </c>
      <c r="D880" s="6">
        <v>1956</v>
      </c>
      <c r="E880" s="5"/>
      <c r="F880" s="60"/>
      <c r="G880" s="60">
        <f>VLOOKUP(B880,[3]ИТОГ!$B$268:$C$276,2,FALSE)</f>
        <v>22</v>
      </c>
      <c r="H880" s="60"/>
      <c r="I880" s="60">
        <f>VLOOKUP(B880,[23]Лист1!$B$71:$K$79,10,FALSE)</f>
        <v>23</v>
      </c>
      <c r="J880" s="60">
        <f>VLOOKUP(B880,[20]М3!$C$15:$H$26,6,FALSE)</f>
        <v>22</v>
      </c>
      <c r="K880" s="60">
        <f>VLOOKUP(B880,[28]Лист1!$B$16:$H$23,7,FALSE)</f>
        <v>24</v>
      </c>
      <c r="L880" s="60"/>
      <c r="M880" s="60"/>
      <c r="N880" s="60">
        <f>VLOOKUP(B880,[24]Лист1!$B$74:$I$80,8,FALSE)</f>
        <v>26</v>
      </c>
      <c r="O880" s="60"/>
      <c r="P880" s="60">
        <f>VLOOKUP(B880,[11]Лист2!$B$136:$M$144,12,FALSE)</f>
        <v>23</v>
      </c>
      <c r="Q880" s="60"/>
      <c r="R880" s="60"/>
      <c r="S880" s="60">
        <f>VLOOKUP(B880,[29]Лист1!$B$69:$M$75,12,FALSE)</f>
        <v>26</v>
      </c>
      <c r="T880" s="60"/>
      <c r="U880" s="60"/>
      <c r="V880" s="60"/>
      <c r="W880" s="60"/>
      <c r="X880" s="60">
        <f>SUM(E880:W880)</f>
        <v>166</v>
      </c>
    </row>
    <row r="881" spans="1:24" x14ac:dyDescent="0.25">
      <c r="A881" s="16">
        <v>10</v>
      </c>
      <c r="B881" s="3" t="s">
        <v>118</v>
      </c>
      <c r="C881" s="3" t="s">
        <v>371</v>
      </c>
      <c r="D881" s="4">
        <v>1954</v>
      </c>
      <c r="E881" s="5">
        <f>VLOOKUP(B881,[1]Лист1!$B$307:$C$318,2,FALSE)</f>
        <v>26</v>
      </c>
      <c r="F881" s="60">
        <f>VLOOKUP(B881,[19]Лист1!$B$92:$M$100,12,FALSE)</f>
        <v>23</v>
      </c>
      <c r="G881" s="60">
        <f>VLOOKUP(B881,[3]ИТОГ!$B$268:$C$276,2,FALSE)</f>
        <v>26</v>
      </c>
      <c r="H881" s="60">
        <f>VLOOKUP(B881,'[22]Протокол старта'!$B$43:$J$49,9,FALSE)</f>
        <v>24</v>
      </c>
      <c r="I881" s="60"/>
      <c r="J881" s="60">
        <f>VLOOKUP(B881,[20]М3!$C$15:$H$26,6,FALSE)</f>
        <v>26</v>
      </c>
      <c r="K881" s="60"/>
      <c r="L881" s="60"/>
      <c r="M881" s="60"/>
      <c r="N881" s="60"/>
      <c r="O881" s="60"/>
      <c r="P881" s="60"/>
      <c r="Q881" s="60">
        <v>27</v>
      </c>
      <c r="R881" s="60"/>
      <c r="S881" s="60"/>
      <c r="T881" s="60"/>
      <c r="U881" s="60"/>
      <c r="V881" s="60"/>
      <c r="W881" s="60"/>
      <c r="X881" s="60">
        <f>SUM(E881:W881)</f>
        <v>152</v>
      </c>
    </row>
    <row r="882" spans="1:24" x14ac:dyDescent="0.25">
      <c r="A882" s="16">
        <v>11</v>
      </c>
      <c r="B882" s="3" t="s">
        <v>202</v>
      </c>
      <c r="C882" s="3" t="s">
        <v>370</v>
      </c>
      <c r="D882" s="4">
        <v>1951</v>
      </c>
      <c r="E882" s="5">
        <f>VLOOKUP(B882,[1]Лист1!$B$307:$C$318,2,FALSE)</f>
        <v>27</v>
      </c>
      <c r="F882" s="60">
        <f>VLOOKUP(B882,[19]Лист1!$B$92:$M$100,12,FALSE)</f>
        <v>31</v>
      </c>
      <c r="G882" s="60"/>
      <c r="H882" s="60"/>
      <c r="I882" s="60"/>
      <c r="J882" s="60"/>
      <c r="K882" s="60">
        <f>VLOOKUP(B882,[28]Лист1!$B$16:$H$23,7,FALSE)</f>
        <v>33</v>
      </c>
      <c r="L882" s="60"/>
      <c r="M882" s="60"/>
      <c r="N882" s="60"/>
      <c r="O882" s="60">
        <v>26</v>
      </c>
      <c r="P882" s="60">
        <f>VLOOKUP(B882,[11]Лист2!$B$136:$M$144,12,FALSE)</f>
        <v>33</v>
      </c>
      <c r="Q882" s="60"/>
      <c r="R882" s="60"/>
      <c r="S882" s="60"/>
      <c r="T882" s="60"/>
      <c r="U882" s="60"/>
      <c r="V882" s="60"/>
      <c r="W882" s="60"/>
      <c r="X882" s="60">
        <f t="shared" ref="X882:X896" si="30">SUM(E882:W882)</f>
        <v>150</v>
      </c>
    </row>
    <row r="883" spans="1:24" x14ac:dyDescent="0.25">
      <c r="A883" s="16">
        <v>12</v>
      </c>
      <c r="B883" s="1" t="s">
        <v>616</v>
      </c>
      <c r="C883" s="1" t="s">
        <v>617</v>
      </c>
      <c r="D883" s="4">
        <v>1946</v>
      </c>
      <c r="E883" s="5"/>
      <c r="F883" s="60"/>
      <c r="G883" s="60"/>
      <c r="H883" s="60"/>
      <c r="I883" s="60"/>
      <c r="J883" s="60">
        <v>21</v>
      </c>
      <c r="K883" s="60">
        <f>VLOOKUP(B883,[28]Лист1!$B$16:$H$23,7,FALSE)</f>
        <v>25</v>
      </c>
      <c r="L883" s="60"/>
      <c r="M883" s="60">
        <f>VLOOKUP(B883,[21]Лист1!$B$79:$K$86,10,FALSE)</f>
        <v>24</v>
      </c>
      <c r="N883" s="60"/>
      <c r="O883" s="60"/>
      <c r="P883" s="60"/>
      <c r="Q883" s="60"/>
      <c r="R883" s="60"/>
      <c r="S883" s="60"/>
      <c r="T883" s="60"/>
      <c r="U883" s="60"/>
      <c r="V883" s="60">
        <v>22</v>
      </c>
      <c r="W883" s="60"/>
      <c r="X883" s="60">
        <f t="shared" si="30"/>
        <v>92</v>
      </c>
    </row>
    <row r="884" spans="1:24" x14ac:dyDescent="0.25">
      <c r="A884" s="16">
        <v>13</v>
      </c>
      <c r="B884" s="45" t="s">
        <v>870</v>
      </c>
      <c r="C884" s="45" t="s">
        <v>492</v>
      </c>
      <c r="D884" s="4">
        <v>1954</v>
      </c>
      <c r="E884" s="5"/>
      <c r="F884" s="60"/>
      <c r="G884" s="60"/>
      <c r="H884" s="60"/>
      <c r="I884" s="60"/>
      <c r="J884" s="60"/>
      <c r="K884" s="60"/>
      <c r="L884" s="60"/>
      <c r="M884" s="60"/>
      <c r="N884" s="60"/>
      <c r="O884" s="60"/>
      <c r="P884" s="60"/>
      <c r="Q884" s="60"/>
      <c r="R884" s="60">
        <v>26</v>
      </c>
      <c r="S884" s="60"/>
      <c r="T884" s="60"/>
      <c r="U884" s="60">
        <f>VLOOKUP(B884,[26]Лист1!$B$24:$K$31,10,FALSE)</f>
        <v>26</v>
      </c>
      <c r="V884" s="60">
        <v>25</v>
      </c>
      <c r="W884" s="60"/>
      <c r="X884" s="60">
        <f t="shared" si="30"/>
        <v>77</v>
      </c>
    </row>
    <row r="885" spans="1:24" x14ac:dyDescent="0.25">
      <c r="A885" s="16">
        <v>14</v>
      </c>
      <c r="B885" s="3" t="s">
        <v>212</v>
      </c>
      <c r="C885" s="3" t="s">
        <v>20</v>
      </c>
      <c r="D885" s="4">
        <v>1954</v>
      </c>
      <c r="E885" s="5">
        <f>VLOOKUP(B885,[1]Лист1!$B$307:$C$318,2,FALSE)</f>
        <v>23</v>
      </c>
      <c r="F885" s="60">
        <f>VLOOKUP(B885,[19]Лист1!$B$92:$M$100,12,FALSE)</f>
        <v>29</v>
      </c>
      <c r="G885" s="60"/>
      <c r="H885" s="60"/>
      <c r="I885" s="60"/>
      <c r="J885" s="60"/>
      <c r="K885" s="60"/>
      <c r="L885" s="60"/>
      <c r="M885" s="60"/>
      <c r="N885" s="60"/>
      <c r="O885" s="60"/>
      <c r="P885" s="60"/>
      <c r="Q885" s="60"/>
      <c r="R885" s="60"/>
      <c r="S885" s="60"/>
      <c r="T885" s="60"/>
      <c r="U885" s="60"/>
      <c r="V885" s="60"/>
      <c r="W885" s="60"/>
      <c r="X885" s="60">
        <f t="shared" si="30"/>
        <v>52</v>
      </c>
    </row>
    <row r="886" spans="1:24" x14ac:dyDescent="0.25">
      <c r="A886" s="16">
        <v>15</v>
      </c>
      <c r="B886" s="1" t="s">
        <v>615</v>
      </c>
      <c r="C886" s="1" t="s">
        <v>219</v>
      </c>
      <c r="D886" s="4">
        <v>1956</v>
      </c>
      <c r="E886" s="5"/>
      <c r="F886" s="60"/>
      <c r="G886" s="60"/>
      <c r="H886" s="60"/>
      <c r="I886" s="60"/>
      <c r="J886" s="60">
        <v>23</v>
      </c>
      <c r="K886" s="60"/>
      <c r="L886" s="60"/>
      <c r="M886" s="60"/>
      <c r="N886" s="60"/>
      <c r="O886" s="60"/>
      <c r="P886" s="60"/>
      <c r="Q886" s="60"/>
      <c r="R886" s="60"/>
      <c r="S886" s="60"/>
      <c r="T886" s="60"/>
      <c r="U886" s="60"/>
      <c r="V886" s="60">
        <v>26</v>
      </c>
      <c r="W886" s="60"/>
      <c r="X886" s="60">
        <f t="shared" si="30"/>
        <v>49</v>
      </c>
    </row>
    <row r="887" spans="1:24" x14ac:dyDescent="0.25">
      <c r="A887" s="16">
        <v>16</v>
      </c>
      <c r="B887" s="3" t="s">
        <v>184</v>
      </c>
      <c r="C887" s="3" t="s">
        <v>374</v>
      </c>
      <c r="D887" s="4">
        <v>1951</v>
      </c>
      <c r="E887" s="5">
        <f>VLOOKUP(B887,[1]Лист1!$B$307:$C$318,2,FALSE)</f>
        <v>21</v>
      </c>
      <c r="F887" s="60"/>
      <c r="G887" s="60">
        <f>VLOOKUP(B887,[3]ИТОГ!$B$268:$C$276,2,FALSE)</f>
        <v>23</v>
      </c>
      <c r="H887" s="60"/>
      <c r="I887" s="60"/>
      <c r="J887" s="60"/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  <c r="X887" s="60">
        <f t="shared" si="30"/>
        <v>44</v>
      </c>
    </row>
    <row r="888" spans="1:24" x14ac:dyDescent="0.25">
      <c r="A888" s="16">
        <v>16</v>
      </c>
      <c r="B888" s="45" t="s">
        <v>871</v>
      </c>
      <c r="C888" s="45" t="s">
        <v>872</v>
      </c>
      <c r="D888" s="4">
        <v>1947</v>
      </c>
      <c r="E888" s="5"/>
      <c r="F888" s="60"/>
      <c r="G888" s="60"/>
      <c r="H888" s="60"/>
      <c r="I888" s="60"/>
      <c r="J888" s="60"/>
      <c r="K888" s="60"/>
      <c r="L888" s="60"/>
      <c r="M888" s="60"/>
      <c r="N888" s="60"/>
      <c r="O888" s="60"/>
      <c r="P888" s="60"/>
      <c r="Q888" s="60"/>
      <c r="R888" s="60">
        <v>23</v>
      </c>
      <c r="S888" s="60"/>
      <c r="T888" s="60"/>
      <c r="U888" s="60"/>
      <c r="V888" s="60">
        <v>21</v>
      </c>
      <c r="W888" s="60"/>
      <c r="X888" s="60">
        <f t="shared" si="30"/>
        <v>44</v>
      </c>
    </row>
    <row r="889" spans="1:24" x14ac:dyDescent="0.25">
      <c r="A889" s="16">
        <v>18</v>
      </c>
      <c r="B889" s="66" t="s">
        <v>1237</v>
      </c>
      <c r="C889" s="1"/>
      <c r="D889" s="4">
        <v>1956</v>
      </c>
      <c r="E889" s="5"/>
      <c r="F889" s="60"/>
      <c r="G889" s="60"/>
      <c r="H889" s="60"/>
      <c r="I889" s="60"/>
      <c r="J889" s="60"/>
      <c r="K889" s="60"/>
      <c r="L889" s="60"/>
      <c r="M889" s="60"/>
      <c r="N889" s="60"/>
      <c r="O889" s="60"/>
      <c r="P889" s="60"/>
      <c r="Q889" s="60"/>
      <c r="R889" s="60"/>
      <c r="S889" s="60"/>
      <c r="T889" s="60"/>
      <c r="U889" s="60"/>
      <c r="V889" s="60">
        <v>27</v>
      </c>
      <c r="W889" s="60"/>
      <c r="X889" s="60">
        <f t="shared" si="30"/>
        <v>27</v>
      </c>
    </row>
    <row r="890" spans="1:24" x14ac:dyDescent="0.25">
      <c r="A890" s="16">
        <v>19</v>
      </c>
      <c r="B890" s="1" t="s">
        <v>1003</v>
      </c>
      <c r="C890" s="1" t="s">
        <v>195</v>
      </c>
      <c r="D890" s="4">
        <v>1955</v>
      </c>
      <c r="E890" s="5"/>
      <c r="F890" s="60"/>
      <c r="G890" s="60"/>
      <c r="H890" s="60"/>
      <c r="I890" s="60"/>
      <c r="J890" s="60"/>
      <c r="K890" s="60"/>
      <c r="L890" s="60"/>
      <c r="M890" s="60"/>
      <c r="N890" s="60"/>
      <c r="O890" s="60"/>
      <c r="P890" s="60"/>
      <c r="Q890" s="60"/>
      <c r="R890" s="60"/>
      <c r="S890" s="60">
        <v>24</v>
      </c>
      <c r="T890" s="60"/>
      <c r="U890" s="60"/>
      <c r="V890" s="60"/>
      <c r="W890" s="60"/>
      <c r="X890" s="60">
        <f t="shared" si="30"/>
        <v>24</v>
      </c>
    </row>
    <row r="891" spans="1:24" x14ac:dyDescent="0.25">
      <c r="A891" s="16">
        <v>19</v>
      </c>
      <c r="B891" s="45" t="s">
        <v>1136</v>
      </c>
      <c r="C891" s="45" t="s">
        <v>416</v>
      </c>
      <c r="D891" s="4">
        <v>1953</v>
      </c>
      <c r="E891" s="5"/>
      <c r="F891" s="60"/>
      <c r="G891" s="60"/>
      <c r="H891" s="60"/>
      <c r="I891" s="60"/>
      <c r="J891" s="60"/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>
        <v>24</v>
      </c>
      <c r="V891" s="60"/>
      <c r="W891" s="60"/>
      <c r="X891" s="60">
        <f t="shared" si="30"/>
        <v>24</v>
      </c>
    </row>
    <row r="892" spans="1:24" x14ac:dyDescent="0.25">
      <c r="A892" s="16">
        <v>21</v>
      </c>
      <c r="B892" s="45" t="s">
        <v>1137</v>
      </c>
      <c r="C892" s="45" t="s">
        <v>1138</v>
      </c>
      <c r="D892" s="4">
        <v>1956</v>
      </c>
      <c r="E892" s="5"/>
      <c r="F892" s="60"/>
      <c r="G892" s="60"/>
      <c r="H892" s="60"/>
      <c r="I892" s="60"/>
      <c r="J892" s="60"/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>
        <v>23</v>
      </c>
      <c r="V892" s="60"/>
      <c r="W892" s="60"/>
      <c r="X892" s="60">
        <f t="shared" si="30"/>
        <v>23</v>
      </c>
    </row>
    <row r="893" spans="1:24" x14ac:dyDescent="0.25">
      <c r="A893" s="16">
        <v>21</v>
      </c>
      <c r="B893" s="66" t="s">
        <v>1238</v>
      </c>
      <c r="C893" s="1"/>
      <c r="D893" s="4">
        <v>1952</v>
      </c>
      <c r="E893" s="5"/>
      <c r="F893" s="60"/>
      <c r="G893" s="60"/>
      <c r="H893" s="60"/>
      <c r="I893" s="60"/>
      <c r="J893" s="60"/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>
        <v>23</v>
      </c>
      <c r="W893" s="60"/>
      <c r="X893" s="60">
        <f t="shared" si="30"/>
        <v>23</v>
      </c>
    </row>
    <row r="894" spans="1:24" x14ac:dyDescent="0.25">
      <c r="A894" s="16">
        <v>23</v>
      </c>
      <c r="B894" s="1" t="s">
        <v>434</v>
      </c>
      <c r="C894" s="1" t="s">
        <v>435</v>
      </c>
      <c r="D894" s="19">
        <v>1947</v>
      </c>
      <c r="E894" s="5"/>
      <c r="F894" s="60">
        <f>VLOOKUP(B894,[19]Лист1!$B$92:$M$100,12,FALSE)</f>
        <v>22</v>
      </c>
      <c r="G894" s="60"/>
      <c r="H894" s="60"/>
      <c r="I894" s="60"/>
      <c r="J894" s="60"/>
      <c r="K894" s="60"/>
      <c r="L894" s="60"/>
      <c r="M894" s="60"/>
      <c r="N894" s="60"/>
      <c r="O894" s="60"/>
      <c r="P894" s="60"/>
      <c r="Q894" s="60"/>
      <c r="R894" s="60"/>
      <c r="S894" s="60"/>
      <c r="T894" s="60"/>
      <c r="U894" s="60"/>
      <c r="V894" s="60"/>
      <c r="W894" s="60"/>
      <c r="X894" s="60">
        <f t="shared" si="30"/>
        <v>22</v>
      </c>
    </row>
    <row r="895" spans="1:24" x14ac:dyDescent="0.25">
      <c r="A895" s="16">
        <v>23</v>
      </c>
      <c r="B895" s="45" t="s">
        <v>770</v>
      </c>
      <c r="C895" s="45" t="s">
        <v>873</v>
      </c>
      <c r="D895" s="4">
        <v>1951</v>
      </c>
      <c r="E895" s="5"/>
      <c r="F895" s="60"/>
      <c r="G895" s="60"/>
      <c r="H895" s="60"/>
      <c r="I895" s="60"/>
      <c r="J895" s="60"/>
      <c r="K895" s="60"/>
      <c r="L895" s="60"/>
      <c r="M895" s="60"/>
      <c r="N895" s="60"/>
      <c r="O895" s="60"/>
      <c r="P895" s="60"/>
      <c r="Q895" s="60"/>
      <c r="R895" s="60">
        <v>22</v>
      </c>
      <c r="S895" s="60"/>
      <c r="T895" s="60"/>
      <c r="U895" s="60"/>
      <c r="V895" s="60"/>
      <c r="W895" s="60"/>
      <c r="X895" s="60">
        <f t="shared" si="30"/>
        <v>22</v>
      </c>
    </row>
    <row r="896" spans="1:24" x14ac:dyDescent="0.25">
      <c r="A896" s="16">
        <v>25</v>
      </c>
      <c r="B896" s="1" t="s">
        <v>618</v>
      </c>
      <c r="C896" s="1" t="s">
        <v>219</v>
      </c>
      <c r="D896" s="4">
        <v>1956</v>
      </c>
      <c r="E896" s="5"/>
      <c r="F896" s="60"/>
      <c r="G896" s="60"/>
      <c r="H896" s="60"/>
      <c r="I896" s="60"/>
      <c r="J896" s="60">
        <v>20</v>
      </c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  <c r="X896" s="60">
        <f t="shared" si="30"/>
        <v>20</v>
      </c>
    </row>
    <row r="897" spans="1:24" x14ac:dyDescent="0.25">
      <c r="A897" s="86" t="s">
        <v>75</v>
      </c>
      <c r="B897" s="86"/>
      <c r="C897" s="86"/>
      <c r="D897" s="86"/>
      <c r="E897" s="86"/>
      <c r="F897" s="86"/>
      <c r="G897" s="86"/>
      <c r="H897" s="86"/>
      <c r="I897" s="86"/>
      <c r="J897" s="86"/>
      <c r="K897" s="86"/>
      <c r="L897" s="86"/>
      <c r="M897" s="86"/>
      <c r="N897" s="86"/>
      <c r="O897" s="86"/>
      <c r="P897" s="86"/>
      <c r="Q897" s="86"/>
      <c r="R897" s="86"/>
      <c r="S897" s="86"/>
      <c r="T897" s="86"/>
      <c r="U897" s="86"/>
      <c r="V897" s="86"/>
      <c r="W897" s="86"/>
      <c r="X897" s="86"/>
    </row>
    <row r="898" spans="1:24" x14ac:dyDescent="0.25">
      <c r="A898" s="21">
        <v>1</v>
      </c>
      <c r="B898" s="3" t="s">
        <v>206</v>
      </c>
      <c r="C898" s="3" t="s">
        <v>230</v>
      </c>
      <c r="D898" s="4">
        <v>1941</v>
      </c>
      <c r="E898" s="5">
        <v>31</v>
      </c>
      <c r="F898" s="62">
        <v>29</v>
      </c>
      <c r="G898" s="60">
        <v>33</v>
      </c>
      <c r="H898" s="60">
        <v>33</v>
      </c>
      <c r="I898" s="60">
        <v>33</v>
      </c>
      <c r="J898" s="62">
        <v>29</v>
      </c>
      <c r="K898" s="62">
        <v>29</v>
      </c>
      <c r="L898" s="60">
        <v>31</v>
      </c>
      <c r="M898" s="60">
        <v>31</v>
      </c>
      <c r="N898" s="60"/>
      <c r="O898" s="60">
        <v>31</v>
      </c>
      <c r="P898" s="60">
        <v>31</v>
      </c>
      <c r="Q898" s="60">
        <v>31</v>
      </c>
      <c r="R898" s="62">
        <v>29</v>
      </c>
      <c r="S898" s="60">
        <v>31</v>
      </c>
      <c r="T898" s="60">
        <v>31</v>
      </c>
      <c r="U898" s="60">
        <v>33</v>
      </c>
      <c r="V898" s="62">
        <v>27</v>
      </c>
      <c r="W898" s="60">
        <v>29</v>
      </c>
      <c r="X898" s="60">
        <f>SUM(W898+U898+T898+S898+Q898+P898+O898+M898+L898+I898+H898+G898+E898)</f>
        <v>409</v>
      </c>
    </row>
    <row r="899" spans="1:24" x14ac:dyDescent="0.25">
      <c r="A899" s="21">
        <v>2</v>
      </c>
      <c r="B899" s="3" t="s">
        <v>27</v>
      </c>
      <c r="C899" s="3" t="s">
        <v>376</v>
      </c>
      <c r="D899" s="4">
        <v>1939</v>
      </c>
      <c r="E899" s="5">
        <v>33</v>
      </c>
      <c r="F899" s="60">
        <v>33</v>
      </c>
      <c r="G899" s="60"/>
      <c r="H899" s="60"/>
      <c r="I899" s="60"/>
      <c r="J899" s="60">
        <v>31</v>
      </c>
      <c r="K899" s="60">
        <v>33</v>
      </c>
      <c r="L899" s="60">
        <v>33</v>
      </c>
      <c r="M899" s="60">
        <v>33</v>
      </c>
      <c r="N899" s="60">
        <v>33</v>
      </c>
      <c r="O899" s="60">
        <v>33</v>
      </c>
      <c r="P899" s="60">
        <v>33</v>
      </c>
      <c r="Q899" s="60"/>
      <c r="R899" s="60"/>
      <c r="S899" s="60"/>
      <c r="T899" s="60"/>
      <c r="U899" s="60"/>
      <c r="V899" s="60"/>
      <c r="W899" s="60"/>
      <c r="X899" s="60">
        <f t="shared" ref="X899:X905" si="31">SUM(E899:W899)</f>
        <v>295</v>
      </c>
    </row>
    <row r="900" spans="1:24" x14ac:dyDescent="0.25">
      <c r="A900" s="21">
        <v>3</v>
      </c>
      <c r="B900" s="50" t="s">
        <v>874</v>
      </c>
      <c r="C900" s="51" t="s">
        <v>875</v>
      </c>
      <c r="D900" s="2">
        <v>1941</v>
      </c>
      <c r="E900" s="60"/>
      <c r="F900" s="60"/>
      <c r="G900" s="60"/>
      <c r="H900" s="60"/>
      <c r="I900" s="60"/>
      <c r="J900" s="60"/>
      <c r="K900" s="60"/>
      <c r="L900" s="60"/>
      <c r="M900" s="60"/>
      <c r="N900" s="60"/>
      <c r="O900" s="60"/>
      <c r="P900" s="60"/>
      <c r="Q900" s="60"/>
      <c r="R900" s="60">
        <v>33</v>
      </c>
      <c r="S900" s="60"/>
      <c r="T900" s="60">
        <v>33</v>
      </c>
      <c r="U900" s="60"/>
      <c r="V900" s="60">
        <v>31</v>
      </c>
      <c r="W900" s="60">
        <v>31</v>
      </c>
      <c r="X900" s="60">
        <f t="shared" si="31"/>
        <v>128</v>
      </c>
    </row>
    <row r="901" spans="1:24" x14ac:dyDescent="0.25">
      <c r="A901" s="21">
        <v>4</v>
      </c>
      <c r="B901" s="50" t="s">
        <v>983</v>
      </c>
      <c r="C901" s="51" t="s">
        <v>20</v>
      </c>
      <c r="D901" s="2">
        <v>1946</v>
      </c>
      <c r="E901" s="60"/>
      <c r="F901" s="60"/>
      <c r="G901" s="60"/>
      <c r="H901" s="60"/>
      <c r="I901" s="60"/>
      <c r="J901" s="60"/>
      <c r="K901" s="60"/>
      <c r="L901" s="60"/>
      <c r="M901" s="60"/>
      <c r="N901" s="60"/>
      <c r="O901" s="60"/>
      <c r="P901" s="60"/>
      <c r="Q901" s="60"/>
      <c r="R901" s="60"/>
      <c r="S901" s="60">
        <v>33</v>
      </c>
      <c r="T901" s="60"/>
      <c r="U901" s="60"/>
      <c r="V901" s="60">
        <v>33</v>
      </c>
      <c r="W901" s="60">
        <v>33</v>
      </c>
      <c r="X901" s="60">
        <f t="shared" si="31"/>
        <v>99</v>
      </c>
    </row>
    <row r="902" spans="1:24" x14ac:dyDescent="0.25">
      <c r="A902" s="21">
        <v>5</v>
      </c>
      <c r="B902" s="1" t="s">
        <v>843</v>
      </c>
      <c r="C902" s="1" t="s">
        <v>844</v>
      </c>
      <c r="D902" s="16">
        <v>1946</v>
      </c>
      <c r="E902" s="22"/>
      <c r="F902" s="60"/>
      <c r="G902" s="60"/>
      <c r="H902" s="60"/>
      <c r="I902" s="60"/>
      <c r="J902" s="60"/>
      <c r="K902" s="60"/>
      <c r="L902" s="60"/>
      <c r="M902" s="60"/>
      <c r="N902" s="60"/>
      <c r="O902" s="60"/>
      <c r="P902" s="60"/>
      <c r="Q902" s="60">
        <v>33</v>
      </c>
      <c r="R902" s="60">
        <v>31</v>
      </c>
      <c r="S902" s="60"/>
      <c r="T902" s="60"/>
      <c r="U902" s="60"/>
      <c r="V902" s="60"/>
      <c r="W902" s="60"/>
      <c r="X902" s="60">
        <f t="shared" si="31"/>
        <v>64</v>
      </c>
    </row>
    <row r="903" spans="1:24" x14ac:dyDescent="0.25">
      <c r="A903" s="21">
        <v>6</v>
      </c>
      <c r="B903" s="1" t="s">
        <v>436</v>
      </c>
      <c r="C903" s="1" t="s">
        <v>437</v>
      </c>
      <c r="D903" s="16">
        <v>1940</v>
      </c>
      <c r="E903" s="22"/>
      <c r="F903" s="60">
        <v>31</v>
      </c>
      <c r="G903" s="60"/>
      <c r="H903" s="60"/>
      <c r="I903" s="60"/>
      <c r="J903" s="60"/>
      <c r="K903" s="60">
        <v>31</v>
      </c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  <c r="X903" s="60">
        <f t="shared" si="31"/>
        <v>62</v>
      </c>
    </row>
    <row r="904" spans="1:24" x14ac:dyDescent="0.25">
      <c r="A904" s="21">
        <v>6</v>
      </c>
      <c r="B904" s="1" t="s">
        <v>630</v>
      </c>
      <c r="C904" s="1" t="s">
        <v>631</v>
      </c>
      <c r="D904" s="16">
        <v>1945</v>
      </c>
      <c r="E904" s="22"/>
      <c r="F904" s="60"/>
      <c r="G904" s="60"/>
      <c r="H904" s="60"/>
      <c r="I904" s="60"/>
      <c r="J904" s="60">
        <v>33</v>
      </c>
      <c r="K904" s="60"/>
      <c r="L904" s="60"/>
      <c r="M904" s="60"/>
      <c r="N904" s="60"/>
      <c r="O904" s="60"/>
      <c r="P904" s="60"/>
      <c r="Q904" s="60"/>
      <c r="R904" s="60"/>
      <c r="S904" s="60"/>
      <c r="T904" s="60"/>
      <c r="U904" s="60"/>
      <c r="V904" s="60">
        <v>29</v>
      </c>
      <c r="W904" s="60"/>
      <c r="X904" s="60">
        <f t="shared" si="31"/>
        <v>62</v>
      </c>
    </row>
    <row r="905" spans="1:24" x14ac:dyDescent="0.25">
      <c r="A905" s="21">
        <v>8</v>
      </c>
      <c r="B905" s="50" t="s">
        <v>1185</v>
      </c>
      <c r="C905" s="51" t="s">
        <v>10</v>
      </c>
      <c r="D905" s="2">
        <v>1946</v>
      </c>
      <c r="E905" s="60"/>
      <c r="F905" s="60"/>
      <c r="G905" s="60"/>
      <c r="H905" s="60"/>
      <c r="I905" s="60"/>
      <c r="J905" s="60"/>
      <c r="K905" s="60"/>
      <c r="L905" s="60"/>
      <c r="M905" s="60"/>
      <c r="N905" s="60"/>
      <c r="O905" s="60"/>
      <c r="P905" s="60"/>
      <c r="Q905" s="60"/>
      <c r="R905" s="60"/>
      <c r="S905" s="60"/>
      <c r="T905" s="60"/>
      <c r="U905" s="60"/>
      <c r="V905" s="60">
        <v>26</v>
      </c>
      <c r="W905" s="60"/>
      <c r="X905" s="60">
        <f t="shared" si="31"/>
        <v>26</v>
      </c>
    </row>
  </sheetData>
  <sortState ref="B764:X766">
    <sortCondition descending="1" ref="X764:X766"/>
  </sortState>
  <mergeCells count="50">
    <mergeCell ref="A640:X640"/>
    <mergeCell ref="A143:X143"/>
    <mergeCell ref="A871:X871"/>
    <mergeCell ref="A897:X897"/>
    <mergeCell ref="A418:X418"/>
    <mergeCell ref="A646:X646"/>
    <mergeCell ref="A751:X751"/>
    <mergeCell ref="A450:X450"/>
    <mergeCell ref="A515:X515"/>
    <mergeCell ref="A527:X527"/>
    <mergeCell ref="A567:X567"/>
    <mergeCell ref="A628:X628"/>
    <mergeCell ref="A816:X816"/>
    <mergeCell ref="A600:X600"/>
    <mergeCell ref="F20:F21"/>
    <mergeCell ref="A189:X189"/>
    <mergeCell ref="A268:X268"/>
    <mergeCell ref="D20:D21"/>
    <mergeCell ref="A65:X65"/>
    <mergeCell ref="B20:B21"/>
    <mergeCell ref="A1:X3"/>
    <mergeCell ref="A5:X5"/>
    <mergeCell ref="A20:A21"/>
    <mergeCell ref="A590:X590"/>
    <mergeCell ref="C20:C21"/>
    <mergeCell ref="B12:E12"/>
    <mergeCell ref="G8:X8"/>
    <mergeCell ref="G9:X9"/>
    <mergeCell ref="G10:X10"/>
    <mergeCell ref="B14:E14"/>
    <mergeCell ref="A22:X22"/>
    <mergeCell ref="A18:X19"/>
    <mergeCell ref="E20:E21"/>
    <mergeCell ref="A323:X323"/>
    <mergeCell ref="B11:E11"/>
    <mergeCell ref="G14:X14"/>
    <mergeCell ref="G13:X13"/>
    <mergeCell ref="B13:E13"/>
    <mergeCell ref="G12:X12"/>
    <mergeCell ref="G7:X7"/>
    <mergeCell ref="B7:E7"/>
    <mergeCell ref="G11:X11"/>
    <mergeCell ref="B8:E8"/>
    <mergeCell ref="B9:E9"/>
    <mergeCell ref="B10:E10"/>
    <mergeCell ref="B17:X17"/>
    <mergeCell ref="B15:E15"/>
    <mergeCell ref="G15:X15"/>
    <mergeCell ref="B16:E16"/>
    <mergeCell ref="G16:X16"/>
  </mergeCells>
  <phoneticPr fontId="0" type="noConversion"/>
  <pageMargins left="0.25" right="0.25" top="0.75" bottom="0.75" header="0.3" footer="0.3"/>
  <pageSetup paperSize="9" scale="92" fitToHeight="0" orientation="landscape" r:id="rId1"/>
  <rowBreaks count="1" manualBreakCount="1">
    <brk id="5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3:V479"/>
  <sheetViews>
    <sheetView zoomScale="70" zoomScaleNormal="70" workbookViewId="0">
      <selection activeCell="AD545" sqref="AD545"/>
    </sheetView>
  </sheetViews>
  <sheetFormatPr defaultRowHeight="15" x14ac:dyDescent="0.25"/>
  <sheetData>
    <row r="23" spans="22:22" x14ac:dyDescent="0.25">
      <c r="V23" t="e">
        <f>VLOOKUP(B23,'[17]6 КМ'!$D$44:$I$55,6,FALSE)</f>
        <v>#N/A</v>
      </c>
    </row>
    <row r="25" spans="22:22" x14ac:dyDescent="0.25">
      <c r="V25" t="e">
        <f>VLOOKUP(B25,'[17]6 КМ'!$D$44:$I$55,6,FALSE)</f>
        <v>#N/A</v>
      </c>
    </row>
    <row r="26" spans="22:22" x14ac:dyDescent="0.25">
      <c r="V26" t="e">
        <f>VLOOKUP(B26,'[17]6 КМ'!$D$44:$I$55,6,FALSE)</f>
        <v>#N/A</v>
      </c>
    </row>
    <row r="28" spans="22:22" x14ac:dyDescent="0.25">
      <c r="V28" t="e">
        <f>VLOOKUP(B28,'[17]6 КМ'!$D$44:$I$55,6,FALSE)</f>
        <v>#N/A</v>
      </c>
    </row>
    <row r="30" spans="22:22" x14ac:dyDescent="0.25">
      <c r="V30" t="e">
        <f>VLOOKUP(B30,'[17]6 КМ'!$D$44:$I$55,6,FALSE)</f>
        <v>#N/A</v>
      </c>
    </row>
    <row r="31" spans="22:22" x14ac:dyDescent="0.25">
      <c r="V31" t="e">
        <f>VLOOKUP(B31,'[17]6 КМ'!$D$44:$I$55,6,FALSE)</f>
        <v>#N/A</v>
      </c>
    </row>
    <row r="32" spans="22:22" x14ac:dyDescent="0.25">
      <c r="V32" t="e">
        <f>VLOOKUP(B32,'[17]6 КМ'!$D$44:$I$55,6,FALSE)</f>
        <v>#N/A</v>
      </c>
    </row>
    <row r="37" spans="22:22" x14ac:dyDescent="0.25">
      <c r="V37" t="e">
        <f>VLOOKUP(B37,'[17]6 КМ'!$D$44:$I$55,6,FALSE)</f>
        <v>#N/A</v>
      </c>
    </row>
    <row r="38" spans="22:22" x14ac:dyDescent="0.25">
      <c r="V38" t="e">
        <f>VLOOKUP(B38,'[17]6 КМ'!$D$44:$I$55,6,FALSE)</f>
        <v>#N/A</v>
      </c>
    </row>
    <row r="39" spans="22:22" x14ac:dyDescent="0.25">
      <c r="V39" t="e">
        <f>VLOOKUP(B39,'[17]6 КМ'!$D$44:$I$55,6,FALSE)</f>
        <v>#N/A</v>
      </c>
    </row>
    <row r="42" spans="22:22" x14ac:dyDescent="0.25">
      <c r="V42" t="e">
        <f>VLOOKUP(B42,'[17]6 КМ'!$D$44:$I$55,6,FALSE)</f>
        <v>#N/A</v>
      </c>
    </row>
    <row r="146" spans="2:22" x14ac:dyDescent="0.25">
      <c r="B146" t="s">
        <v>106</v>
      </c>
      <c r="C146" t="s">
        <v>136</v>
      </c>
      <c r="D146">
        <v>2004</v>
      </c>
    </row>
    <row r="147" spans="2:22" x14ac:dyDescent="0.25">
      <c r="B147" t="s">
        <v>287</v>
      </c>
      <c r="C147" t="s">
        <v>1160</v>
      </c>
      <c r="D147">
        <v>2004</v>
      </c>
    </row>
    <row r="148" spans="2:22" x14ac:dyDescent="0.25">
      <c r="B148" t="s">
        <v>466</v>
      </c>
      <c r="C148" t="s">
        <v>1159</v>
      </c>
      <c r="D148">
        <v>2004</v>
      </c>
    </row>
    <row r="149" spans="2:22" x14ac:dyDescent="0.25">
      <c r="B149" t="s">
        <v>1012</v>
      </c>
      <c r="C149" t="s">
        <v>394</v>
      </c>
      <c r="D149">
        <v>2003</v>
      </c>
    </row>
    <row r="150" spans="2:22" x14ac:dyDescent="0.25">
      <c r="B150" t="s">
        <v>1158</v>
      </c>
      <c r="C150" t="s">
        <v>1142</v>
      </c>
      <c r="D150">
        <v>2003</v>
      </c>
    </row>
    <row r="152" spans="2:22" x14ac:dyDescent="0.25">
      <c r="B152" t="s">
        <v>32</v>
      </c>
      <c r="C152" t="s">
        <v>1157</v>
      </c>
      <c r="D152">
        <v>2001</v>
      </c>
    </row>
    <row r="155" spans="2:22" x14ac:dyDescent="0.25">
      <c r="V155" t="e">
        <f>VLOOKUP(B155,'[17]6 КМ'!$D$57:$I$69,6,FALSE)</f>
        <v>#N/A</v>
      </c>
    </row>
    <row r="156" spans="2:22" x14ac:dyDescent="0.25">
      <c r="V156" t="e">
        <f>VLOOKUP(B156,'[17]6 КМ'!$D$57:$I$69,6,FALSE)</f>
        <v>#N/A</v>
      </c>
    </row>
    <row r="157" spans="2:22" x14ac:dyDescent="0.25">
      <c r="V157" t="e">
        <f>VLOOKUP(B157,'[17]6 КМ'!$D$57:$I$69,6,FALSE)</f>
        <v>#N/A</v>
      </c>
    </row>
    <row r="158" spans="2:22" x14ac:dyDescent="0.25">
      <c r="V158" t="e">
        <f>VLOOKUP(B158,'[17]6 КМ'!$D$57:$I$69,6,FALSE)</f>
        <v>#N/A</v>
      </c>
    </row>
    <row r="164" spans="22:22" x14ac:dyDescent="0.25">
      <c r="V164" t="e">
        <f>VLOOKUP(B164,'[17]6 КМ'!$D$57:$I$69,6,FALSE)</f>
        <v>#N/A</v>
      </c>
    </row>
    <row r="165" spans="22:22" x14ac:dyDescent="0.25">
      <c r="V165" t="e">
        <f>VLOOKUP(B165,'[17]6 КМ'!$D$57:$I$69,6,FALSE)</f>
        <v>#N/A</v>
      </c>
    </row>
    <row r="170" spans="22:22" x14ac:dyDescent="0.25">
      <c r="V170" t="e">
        <f>VLOOKUP(B170,'[17]6 КМ'!$D$57:$I$69,6,FALSE)</f>
        <v>#N/A</v>
      </c>
    </row>
    <row r="171" spans="22:22" x14ac:dyDescent="0.25">
      <c r="V171" t="e">
        <f>VLOOKUP(B171,'[17]6 КМ'!$D$57:$I$69,6,FALSE)</f>
        <v>#N/A</v>
      </c>
    </row>
    <row r="175" spans="22:22" x14ac:dyDescent="0.25">
      <c r="V175" t="e">
        <f>VLOOKUP(B175,'[17]6 КМ'!$D$57:$I$69,6,FALSE)</f>
        <v>#N/A</v>
      </c>
    </row>
    <row r="197" spans="2:22" x14ac:dyDescent="0.25">
      <c r="B197" t="s">
        <v>1161</v>
      </c>
      <c r="C197" t="s">
        <v>1152</v>
      </c>
      <c r="D197">
        <v>2005</v>
      </c>
      <c r="V197">
        <v>26</v>
      </c>
    </row>
    <row r="198" spans="2:22" x14ac:dyDescent="0.25">
      <c r="D198">
        <v>2005</v>
      </c>
      <c r="V198">
        <v>21</v>
      </c>
    </row>
    <row r="199" spans="2:22" x14ac:dyDescent="0.25">
      <c r="D199">
        <v>2005</v>
      </c>
      <c r="V199">
        <v>20</v>
      </c>
    </row>
    <row r="200" spans="2:22" x14ac:dyDescent="0.25">
      <c r="D200">
        <v>2006</v>
      </c>
      <c r="V200">
        <v>19</v>
      </c>
    </row>
    <row r="204" spans="2:22" x14ac:dyDescent="0.25">
      <c r="V204">
        <v>24</v>
      </c>
    </row>
    <row r="205" spans="2:22" x14ac:dyDescent="0.25">
      <c r="V205" t="e">
        <f>VLOOKUP(B205,'[17]6 КМ'!$D$71:$I$100,6,FALSE)</f>
        <v>#N/A</v>
      </c>
    </row>
    <row r="206" spans="2:22" x14ac:dyDescent="0.25">
      <c r="V206" t="e">
        <f>VLOOKUP(B206,'[17]6 КМ'!$D$71:$I$100,6,FALSE)</f>
        <v>#N/A</v>
      </c>
    </row>
    <row r="207" spans="2:22" x14ac:dyDescent="0.25">
      <c r="V207" t="e">
        <f>VLOOKUP(B207,'[17]6 КМ'!$D$71:$I$100,6,FALSE)</f>
        <v>#N/A</v>
      </c>
    </row>
    <row r="208" spans="2:22" x14ac:dyDescent="0.25">
      <c r="V208" t="e">
        <f>VLOOKUP(B208,'[17]6 КМ'!$D$71:$I$100,6,FALSE)</f>
        <v>#N/A</v>
      </c>
    </row>
    <row r="209" spans="22:22" x14ac:dyDescent="0.25">
      <c r="V209" t="e">
        <f>VLOOKUP(B209,'[17]6 КМ'!$D$71:$I$100,6,FALSE)</f>
        <v>#N/A</v>
      </c>
    </row>
    <row r="212" spans="22:22" x14ac:dyDescent="0.25">
      <c r="V212">
        <v>13</v>
      </c>
    </row>
    <row r="213" spans="22:22" x14ac:dyDescent="0.25">
      <c r="V213">
        <v>14</v>
      </c>
    </row>
    <row r="215" spans="22:22" x14ac:dyDescent="0.25">
      <c r="V215" t="e">
        <f>VLOOKUP(B215,'[17]6 КМ'!$D$71:$I$100,6,FALSE)</f>
        <v>#N/A</v>
      </c>
    </row>
    <row r="217" spans="22:22" x14ac:dyDescent="0.25">
      <c r="V217" t="e">
        <f>VLOOKUP(B217,'[17]6 КМ'!$D$71:$I$100,6,FALSE)</f>
        <v>#N/A</v>
      </c>
    </row>
    <row r="222" spans="22:22" x14ac:dyDescent="0.25">
      <c r="V222" t="e">
        <f>VLOOKUP(B222,'[17]6 КМ'!$D$71:$I$100,6,FALSE)</f>
        <v>#N/A</v>
      </c>
    </row>
    <row r="223" spans="22:22" x14ac:dyDescent="0.25">
      <c r="V223" t="e">
        <f>VLOOKUP(B223,'[17]6 КМ'!$D$71:$I$100,6,FALSE)</f>
        <v>#N/A</v>
      </c>
    </row>
    <row r="224" spans="22:22" x14ac:dyDescent="0.25">
      <c r="V224">
        <v>26</v>
      </c>
    </row>
    <row r="225" spans="22:22" x14ac:dyDescent="0.25">
      <c r="V225" t="e">
        <f>VLOOKUP(B225,'[17]6 КМ'!$D$71:$I$100,6,FALSE)</f>
        <v>#N/A</v>
      </c>
    </row>
    <row r="227" spans="22:22" x14ac:dyDescent="0.25">
      <c r="V227" t="e">
        <f>VLOOKUP(B227,'[17]6 КМ'!$D$71:$I$100,6,FALSE)</f>
        <v>#N/A</v>
      </c>
    </row>
    <row r="230" spans="22:22" x14ac:dyDescent="0.25">
      <c r="V230" t="e">
        <f>VLOOKUP(B230,'[17]6 КМ'!$D$71:$I$100,6,FALSE)</f>
        <v>#N/A</v>
      </c>
    </row>
    <row r="234" spans="22:22" x14ac:dyDescent="0.25">
      <c r="V234" t="e">
        <f>VLOOKUP(B234,'[17]6 КМ'!$D$71:$I$100,6,FALSE)</f>
        <v>#N/A</v>
      </c>
    </row>
    <row r="236" spans="22:22" x14ac:dyDescent="0.25">
      <c r="V236" t="e">
        <f>VLOOKUP(B236,'[17]6 КМ'!$D$71:$I$100,6,FALSE)</f>
        <v>#N/A</v>
      </c>
    </row>
    <row r="244" spans="22:22" x14ac:dyDescent="0.25">
      <c r="V244" t="e">
        <f>VLOOKUP(B244,'[17]6 КМ'!$D$71:$I$100,6,FALSE)</f>
        <v>#N/A</v>
      </c>
    </row>
    <row r="265" spans="22:22" x14ac:dyDescent="0.25">
      <c r="V265" t="e">
        <f>VLOOKUP(B265,'[17]6 КМ'!$D$71:$I$100,6,FALSE)</f>
        <v>#N/A</v>
      </c>
    </row>
    <row r="266" spans="22:22" x14ac:dyDescent="0.25">
      <c r="V266" t="e">
        <f>VLOOKUP(B266,'[17]6 КМ'!$D$71:$I$100,6,FALSE)</f>
        <v>#N/A</v>
      </c>
    </row>
    <row r="268" spans="22:22" x14ac:dyDescent="0.25">
      <c r="V268" t="e">
        <f>VLOOKUP(B268,'[17]6 КМ'!$D$71:$I$100,6,FALSE)</f>
        <v>#N/A</v>
      </c>
    </row>
    <row r="269" spans="22:22" x14ac:dyDescent="0.25">
      <c r="V269" t="e">
        <f>VLOOKUP(B269,'[17]6 КМ'!$D$71:$I$100,6,FALSE)</f>
        <v>#N/A</v>
      </c>
    </row>
    <row r="275" spans="2:22" x14ac:dyDescent="0.25">
      <c r="B275" t="s">
        <v>1166</v>
      </c>
      <c r="C275" t="s">
        <v>6</v>
      </c>
      <c r="D275">
        <v>2005</v>
      </c>
      <c r="V275">
        <v>15</v>
      </c>
    </row>
    <row r="276" spans="2:22" x14ac:dyDescent="0.25">
      <c r="B276" t="s">
        <v>1167</v>
      </c>
      <c r="C276" t="s">
        <v>6</v>
      </c>
      <c r="D276">
        <v>2005</v>
      </c>
      <c r="V276">
        <v>11</v>
      </c>
    </row>
    <row r="277" spans="2:22" x14ac:dyDescent="0.25">
      <c r="D277">
        <v>2005</v>
      </c>
      <c r="V277">
        <v>8</v>
      </c>
    </row>
    <row r="278" spans="2:22" x14ac:dyDescent="0.25">
      <c r="D278">
        <v>2005</v>
      </c>
      <c r="V278">
        <v>7</v>
      </c>
    </row>
    <row r="279" spans="2:22" x14ac:dyDescent="0.25">
      <c r="C279" t="s">
        <v>6</v>
      </c>
      <c r="D279">
        <v>2005</v>
      </c>
      <c r="V279">
        <v>5</v>
      </c>
    </row>
    <row r="280" spans="2:22" x14ac:dyDescent="0.25">
      <c r="V280">
        <v>3</v>
      </c>
    </row>
    <row r="281" spans="2:22" x14ac:dyDescent="0.25">
      <c r="V281">
        <v>2</v>
      </c>
    </row>
    <row r="282" spans="2:22" x14ac:dyDescent="0.25">
      <c r="V282">
        <v>1</v>
      </c>
    </row>
    <row r="289" spans="22:22" x14ac:dyDescent="0.25">
      <c r="V289" t="e">
        <f>VLOOKUP(B289,'[17]6 КМ'!$D$102:$I$115,6,FALSE)</f>
        <v>#N/A</v>
      </c>
    </row>
    <row r="291" spans="22:22" x14ac:dyDescent="0.25">
      <c r="V291" t="e">
        <f>VLOOKUP(B291,'[17]6 КМ'!$D$102:$I$115,6,FALSE)</f>
        <v>#N/A</v>
      </c>
    </row>
    <row r="294" spans="22:22" x14ac:dyDescent="0.25">
      <c r="V294" t="e">
        <f>VLOOKUP(B294,'[17]6 КМ'!$D$102:$I$115,6,FALSE)</f>
        <v>#N/A</v>
      </c>
    </row>
    <row r="295" spans="22:22" x14ac:dyDescent="0.25">
      <c r="V295" t="e">
        <f>VLOOKUP(B295,'[17]6 КМ'!$D$102:$I$115,6,FALSE)</f>
        <v>#N/A</v>
      </c>
    </row>
    <row r="296" spans="22:22" x14ac:dyDescent="0.25">
      <c r="V296" t="e">
        <f>VLOOKUP(B296,'[17]6 КМ'!$D$102:$I$115,6,FALSE)</f>
        <v>#N/A</v>
      </c>
    </row>
    <row r="298" spans="22:22" x14ac:dyDescent="0.25">
      <c r="V298" t="e">
        <f>VLOOKUP(B298,'[17]6 КМ'!$D$102:$I$115,6,FALSE)</f>
        <v>#N/A</v>
      </c>
    </row>
    <row r="300" spans="22:22" x14ac:dyDescent="0.25">
      <c r="V300" t="e">
        <f>VLOOKUP(B300,'[17]6 КМ'!$D$102:$I$115,6,FALSE)</f>
        <v>#N/A</v>
      </c>
    </row>
    <row r="303" spans="22:22" x14ac:dyDescent="0.25">
      <c r="V303" t="e">
        <f>VLOOKUP(B303,'[17]6 КМ'!$D$102:$I$115,6,FALSE)</f>
        <v>#N/A</v>
      </c>
    </row>
    <row r="307" spans="22:22" x14ac:dyDescent="0.25">
      <c r="V307" t="e">
        <f>VLOOKUP(B307,'[17]6 КМ'!$D$102:$I$115,6,FALSE)</f>
        <v>#N/A</v>
      </c>
    </row>
    <row r="310" spans="22:22" x14ac:dyDescent="0.25">
      <c r="V310" t="e">
        <f>VLOOKUP(B310,'[17]6 КМ'!$D$102:$I$115,6,FALSE)</f>
        <v>#N/A</v>
      </c>
    </row>
    <row r="313" spans="22:22" x14ac:dyDescent="0.25">
      <c r="V313" t="e">
        <f>VLOOKUP(B313,'[17]6 КМ'!$D$102:$I$115,6,FALSE)</f>
        <v>#N/A</v>
      </c>
    </row>
    <row r="314" spans="22:22" x14ac:dyDescent="0.25">
      <c r="V314" t="e">
        <f>VLOOKUP(B314,'[17]6 КМ'!$D$102:$I$115,6,FALSE)</f>
        <v>#N/A</v>
      </c>
    </row>
    <row r="332" spans="22:22" x14ac:dyDescent="0.25">
      <c r="V332" t="e">
        <f>VLOOKUP(B332,'[17]6 КМ'!$D$102:$I$115,6,FALSE)</f>
        <v>#N/A</v>
      </c>
    </row>
    <row r="343" spans="3:22" x14ac:dyDescent="0.25">
      <c r="C343" t="s">
        <v>1175</v>
      </c>
      <c r="D343">
        <v>2004</v>
      </c>
      <c r="V343">
        <v>23</v>
      </c>
    </row>
    <row r="350" spans="3:22" x14ac:dyDescent="0.25">
      <c r="V350" t="e">
        <f>VLOOKUP(B350,'[17]12 КМ'!$D$15:$I$38,6,FALSE)</f>
        <v>#N/A</v>
      </c>
    </row>
    <row r="351" spans="3:22" x14ac:dyDescent="0.25">
      <c r="V351" t="e">
        <f>VLOOKUP(B351,'[17]12 КМ'!$D$15:$I$38,6,FALSE)</f>
        <v>#N/A</v>
      </c>
    </row>
    <row r="352" spans="3:22" x14ac:dyDescent="0.25">
      <c r="V352" t="e">
        <f>VLOOKUP(B352,'[17]12 КМ'!$D$15:$I$38,6,FALSE)</f>
        <v>#N/A</v>
      </c>
    </row>
    <row r="353" spans="22:22" x14ac:dyDescent="0.25">
      <c r="V353" t="e">
        <f>VLOOKUP(B353,'[17]12 КМ'!$D$15:$I$38,6,FALSE)</f>
        <v>#N/A</v>
      </c>
    </row>
    <row r="354" spans="22:22" x14ac:dyDescent="0.25">
      <c r="V354" t="e">
        <f>VLOOKUP(B354,'[17]12 КМ'!$D$15:$I$38,6,FALSE)</f>
        <v>#N/A</v>
      </c>
    </row>
    <row r="355" spans="22:22" x14ac:dyDescent="0.25">
      <c r="V355" t="e">
        <f>VLOOKUP(B355,'[17]12 КМ'!$D$15:$I$38,6,FALSE)</f>
        <v>#N/A</v>
      </c>
    </row>
    <row r="356" spans="22:22" x14ac:dyDescent="0.25">
      <c r="V356" t="e">
        <f>VLOOKUP(B356,'[17]12 КМ'!$D$15:$I$38,6,FALSE)</f>
        <v>#N/A</v>
      </c>
    </row>
    <row r="358" spans="22:22" x14ac:dyDescent="0.25">
      <c r="V358" t="e">
        <f>VLOOKUP(B358,'[17]12 КМ'!$D$15:$I$38,6,FALSE)</f>
        <v>#N/A</v>
      </c>
    </row>
    <row r="359" spans="22:22" x14ac:dyDescent="0.25">
      <c r="V359" t="e">
        <f>VLOOKUP(B359,'[17]12 КМ'!$D$15:$I$38,6,FALSE)</f>
        <v>#N/A</v>
      </c>
    </row>
    <row r="361" spans="22:22" x14ac:dyDescent="0.25">
      <c r="V361" t="e">
        <f>VLOOKUP(B361,'[17]12 КМ'!$D$15:$I$38,6,FALSE)</f>
        <v>#N/A</v>
      </c>
    </row>
    <row r="364" spans="22:22" x14ac:dyDescent="0.25">
      <c r="V364" t="e">
        <f>VLOOKUP(B364,'[17]12 КМ'!$D$15:$I$38,6,FALSE)</f>
        <v>#N/A</v>
      </c>
    </row>
    <row r="366" spans="22:22" x14ac:dyDescent="0.25">
      <c r="V366" t="e">
        <f>VLOOKUP(B366,'[17]12 КМ'!$D$15:$I$38,6,FALSE)</f>
        <v>#N/A</v>
      </c>
    </row>
    <row r="371" spans="22:22" x14ac:dyDescent="0.25">
      <c r="V371" t="e">
        <f>VLOOKUP(B371,'[17]12 КМ'!$D$15:$I$38,6,FALSE)</f>
        <v>#N/A</v>
      </c>
    </row>
    <row r="374" spans="22:22" x14ac:dyDescent="0.25">
      <c r="V374" t="e">
        <f>VLOOKUP(B374,'[17]12 КМ'!$D$15:$I$38,6,FALSE)</f>
        <v>#N/A</v>
      </c>
    </row>
    <row r="375" spans="22:22" x14ac:dyDescent="0.25">
      <c r="V375" t="e">
        <f>VLOOKUP(B375,'[17]12 КМ'!$D$15:$I$38,6,FALSE)</f>
        <v>#N/A</v>
      </c>
    </row>
    <row r="379" spans="22:22" x14ac:dyDescent="0.25">
      <c r="V379" t="e">
        <f>VLOOKUP(B379,'[17]12 КМ'!$D$15:$I$38,6,FALSE)</f>
        <v>#N/A</v>
      </c>
    </row>
    <row r="383" spans="22:22" x14ac:dyDescent="0.25">
      <c r="V383" t="e">
        <f>VLOOKUP(B383,'[17]12 КМ'!$D$15:$I$38,6,FALSE)</f>
        <v>#N/A</v>
      </c>
    </row>
    <row r="399" spans="22:22" x14ac:dyDescent="0.25">
      <c r="V399" t="e">
        <f>VLOOKUP(B399,'[17]12 КМ'!$D$15:$I$38,6,FALSE)</f>
        <v>#N/A</v>
      </c>
    </row>
    <row r="419" spans="22:22" x14ac:dyDescent="0.25">
      <c r="V419" t="e">
        <f>VLOOKUP(B419,'[17]12 КМ'!$D$15:$I$38,6,FALSE)</f>
        <v>#N/A</v>
      </c>
    </row>
    <row r="425" spans="22:22" x14ac:dyDescent="0.25">
      <c r="V425" t="e">
        <f>VLOOKUP(B425,'[17]12 КМ'!$D$15:$I$38,6,FALSE)</f>
        <v>#N/A</v>
      </c>
    </row>
    <row r="439" spans="2:22" x14ac:dyDescent="0.25">
      <c r="B439" t="s">
        <v>1176</v>
      </c>
      <c r="C439" t="s">
        <v>1177</v>
      </c>
      <c r="D439">
        <v>2003</v>
      </c>
      <c r="V439">
        <v>29</v>
      </c>
    </row>
    <row r="440" spans="2:22" x14ac:dyDescent="0.25">
      <c r="B440" t="s">
        <v>1178</v>
      </c>
      <c r="C440" t="s">
        <v>1179</v>
      </c>
      <c r="D440">
        <v>2003</v>
      </c>
      <c r="V440">
        <v>18</v>
      </c>
    </row>
    <row r="441" spans="2:22" x14ac:dyDescent="0.25">
      <c r="B441" t="s">
        <v>1180</v>
      </c>
      <c r="C441" t="s">
        <v>219</v>
      </c>
      <c r="D441">
        <v>2003</v>
      </c>
      <c r="V441">
        <v>8</v>
      </c>
    </row>
    <row r="442" spans="2:22" x14ac:dyDescent="0.25">
      <c r="B442" t="s">
        <v>1158</v>
      </c>
      <c r="C442" t="s">
        <v>1142</v>
      </c>
      <c r="D442">
        <v>2003</v>
      </c>
      <c r="V442">
        <v>7</v>
      </c>
    </row>
    <row r="449" spans="22:22" x14ac:dyDescent="0.25">
      <c r="V449" t="e">
        <f>VLOOKUP(B449,'[17]12 КМ'!$D$40:$I$45,6,FALSE)</f>
        <v>#N/A</v>
      </c>
    </row>
    <row r="452" spans="22:22" x14ac:dyDescent="0.25">
      <c r="V452" t="e">
        <f>VLOOKUP(B452,'[17]12 КМ'!$D$40:$I$45,6,FALSE)</f>
        <v>#N/A</v>
      </c>
    </row>
    <row r="456" spans="22:22" x14ac:dyDescent="0.25">
      <c r="V456" t="e">
        <f>VLOOKUP(B456,'[17]12 КМ'!$D$40:$I$45,6,FALSE)</f>
        <v>#N/A</v>
      </c>
    </row>
    <row r="467" spans="2:22" x14ac:dyDescent="0.25">
      <c r="V467" t="e">
        <f>VLOOKUP(B467,'[17]12 КМ'!$D$40:$I$45,6,FALSE)</f>
        <v>#N/A</v>
      </c>
    </row>
    <row r="478" spans="2:22" x14ac:dyDescent="0.25">
      <c r="B478" t="s">
        <v>1181</v>
      </c>
      <c r="C478" t="s">
        <v>266</v>
      </c>
      <c r="D478">
        <v>2002</v>
      </c>
      <c r="V478">
        <v>26</v>
      </c>
    </row>
    <row r="479" spans="2:22" x14ac:dyDescent="0.25">
      <c r="B479" t="s">
        <v>1182</v>
      </c>
      <c r="C479" t="s">
        <v>1155</v>
      </c>
      <c r="D479">
        <v>2001</v>
      </c>
      <c r="V479">
        <v>25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3:V479"/>
  <sheetViews>
    <sheetView zoomScale="70" zoomScaleNormal="70" workbookViewId="0">
      <selection activeCell="AD545" sqref="AD545"/>
    </sheetView>
  </sheetViews>
  <sheetFormatPr defaultRowHeight="15" x14ac:dyDescent="0.25"/>
  <sheetData>
    <row r="23" spans="22:22" x14ac:dyDescent="0.25">
      <c r="V23" t="e">
        <f>VLOOKUP(B23,'[17]6 КМ'!$D$44:$I$55,6,FALSE)</f>
        <v>#N/A</v>
      </c>
    </row>
    <row r="25" spans="22:22" x14ac:dyDescent="0.25">
      <c r="V25" t="e">
        <f>VLOOKUP(B25,'[17]6 КМ'!$D$44:$I$55,6,FALSE)</f>
        <v>#N/A</v>
      </c>
    </row>
    <row r="26" spans="22:22" x14ac:dyDescent="0.25">
      <c r="V26" t="e">
        <f>VLOOKUP(B26,'[17]6 КМ'!$D$44:$I$55,6,FALSE)</f>
        <v>#N/A</v>
      </c>
    </row>
    <row r="28" spans="22:22" x14ac:dyDescent="0.25">
      <c r="V28" t="e">
        <f>VLOOKUP(B28,'[17]6 КМ'!$D$44:$I$55,6,FALSE)</f>
        <v>#N/A</v>
      </c>
    </row>
    <row r="30" spans="22:22" x14ac:dyDescent="0.25">
      <c r="V30" t="e">
        <f>VLOOKUP(B30,'[17]6 КМ'!$D$44:$I$55,6,FALSE)</f>
        <v>#N/A</v>
      </c>
    </row>
    <row r="31" spans="22:22" x14ac:dyDescent="0.25">
      <c r="V31" t="e">
        <f>VLOOKUP(B31,'[17]6 КМ'!$D$44:$I$55,6,FALSE)</f>
        <v>#N/A</v>
      </c>
    </row>
    <row r="32" spans="22:22" x14ac:dyDescent="0.25">
      <c r="V32" t="e">
        <f>VLOOKUP(B32,'[17]6 КМ'!$D$44:$I$55,6,FALSE)</f>
        <v>#N/A</v>
      </c>
    </row>
    <row r="37" spans="22:22" x14ac:dyDescent="0.25">
      <c r="V37" t="e">
        <f>VLOOKUP(B37,'[17]6 КМ'!$D$44:$I$55,6,FALSE)</f>
        <v>#N/A</v>
      </c>
    </row>
    <row r="38" spans="22:22" x14ac:dyDescent="0.25">
      <c r="V38" t="e">
        <f>VLOOKUP(B38,'[17]6 КМ'!$D$44:$I$55,6,FALSE)</f>
        <v>#N/A</v>
      </c>
    </row>
    <row r="39" spans="22:22" x14ac:dyDescent="0.25">
      <c r="V39" t="e">
        <f>VLOOKUP(B39,'[17]6 КМ'!$D$44:$I$55,6,FALSE)</f>
        <v>#N/A</v>
      </c>
    </row>
    <row r="42" spans="22:22" x14ac:dyDescent="0.25">
      <c r="V42" t="e">
        <f>VLOOKUP(B42,'[17]6 КМ'!$D$44:$I$55,6,FALSE)</f>
        <v>#N/A</v>
      </c>
    </row>
    <row r="146" spans="2:22" x14ac:dyDescent="0.25">
      <c r="B146" t="s">
        <v>1156</v>
      </c>
      <c r="C146" t="s">
        <v>1155</v>
      </c>
      <c r="D146">
        <v>2000</v>
      </c>
    </row>
    <row r="147" spans="2:22" x14ac:dyDescent="0.25">
      <c r="B147" t="s">
        <v>726</v>
      </c>
      <c r="C147" t="s">
        <v>740</v>
      </c>
      <c r="D147">
        <v>2000</v>
      </c>
    </row>
    <row r="148" spans="2:22" x14ac:dyDescent="0.25">
      <c r="B148" t="s">
        <v>1154</v>
      </c>
      <c r="C148" t="s">
        <v>1152</v>
      </c>
      <c r="D148">
        <v>2000</v>
      </c>
    </row>
    <row r="149" spans="2:22" x14ac:dyDescent="0.25">
      <c r="B149" t="s">
        <v>1153</v>
      </c>
      <c r="C149" t="s">
        <v>1152</v>
      </c>
      <c r="D149">
        <v>1999</v>
      </c>
    </row>
    <row r="150" spans="2:22" x14ac:dyDescent="0.25">
      <c r="B150" t="s">
        <v>160</v>
      </c>
      <c r="C150" t="s">
        <v>1151</v>
      </c>
      <c r="D150">
        <v>2000</v>
      </c>
    </row>
    <row r="152" spans="2:22" x14ac:dyDescent="0.25">
      <c r="B152" t="s">
        <v>177</v>
      </c>
      <c r="C152" t="s">
        <v>81</v>
      </c>
      <c r="D152">
        <v>1997</v>
      </c>
    </row>
    <row r="155" spans="2:22" x14ac:dyDescent="0.25">
      <c r="V155" t="e">
        <f>VLOOKUP(B155,'[17]6 КМ'!$D$57:$I$69,6,FALSE)</f>
        <v>#N/A</v>
      </c>
    </row>
    <row r="156" spans="2:22" x14ac:dyDescent="0.25">
      <c r="V156" t="e">
        <f>VLOOKUP(B156,'[17]6 КМ'!$D$57:$I$69,6,FALSE)</f>
        <v>#N/A</v>
      </c>
    </row>
    <row r="157" spans="2:22" x14ac:dyDescent="0.25">
      <c r="V157" t="e">
        <f>VLOOKUP(B157,'[17]6 КМ'!$D$57:$I$69,6,FALSE)</f>
        <v>#N/A</v>
      </c>
    </row>
    <row r="158" spans="2:22" x14ac:dyDescent="0.25">
      <c r="V158" t="e">
        <f>VLOOKUP(B158,'[17]6 КМ'!$D$57:$I$69,6,FALSE)</f>
        <v>#N/A</v>
      </c>
    </row>
    <row r="164" spans="22:22" x14ac:dyDescent="0.25">
      <c r="V164" t="e">
        <f>VLOOKUP(B164,'[17]6 КМ'!$D$57:$I$69,6,FALSE)</f>
        <v>#N/A</v>
      </c>
    </row>
    <row r="165" spans="22:22" x14ac:dyDescent="0.25">
      <c r="V165" t="e">
        <f>VLOOKUP(B165,'[17]6 КМ'!$D$57:$I$69,6,FALSE)</f>
        <v>#N/A</v>
      </c>
    </row>
    <row r="170" spans="22:22" x14ac:dyDescent="0.25">
      <c r="V170" t="e">
        <f>VLOOKUP(B170,'[17]6 КМ'!$D$57:$I$69,6,FALSE)</f>
        <v>#N/A</v>
      </c>
    </row>
    <row r="171" spans="22:22" x14ac:dyDescent="0.25">
      <c r="V171" t="e">
        <f>VLOOKUP(B171,'[17]6 КМ'!$D$57:$I$69,6,FALSE)</f>
        <v>#N/A</v>
      </c>
    </row>
    <row r="175" spans="22:22" x14ac:dyDescent="0.25">
      <c r="V175" t="e">
        <f>VLOOKUP(B175,'[17]6 КМ'!$D$57:$I$69,6,FALSE)</f>
        <v>#N/A</v>
      </c>
    </row>
    <row r="197" spans="2:22" x14ac:dyDescent="0.25">
      <c r="B197" t="s">
        <v>1161</v>
      </c>
      <c r="C197" t="s">
        <v>1152</v>
      </c>
      <c r="D197">
        <v>2005</v>
      </c>
      <c r="V197">
        <v>26</v>
      </c>
    </row>
    <row r="198" spans="2:22" x14ac:dyDescent="0.25">
      <c r="D198">
        <v>2005</v>
      </c>
      <c r="V198">
        <v>21</v>
      </c>
    </row>
    <row r="199" spans="2:22" x14ac:dyDescent="0.25">
      <c r="D199">
        <v>2005</v>
      </c>
      <c r="V199">
        <v>20</v>
      </c>
    </row>
    <row r="200" spans="2:22" x14ac:dyDescent="0.25">
      <c r="D200">
        <v>2006</v>
      </c>
      <c r="V200">
        <v>19</v>
      </c>
    </row>
    <row r="204" spans="2:22" x14ac:dyDescent="0.25">
      <c r="V204">
        <v>24</v>
      </c>
    </row>
    <row r="205" spans="2:22" x14ac:dyDescent="0.25">
      <c r="V205" t="e">
        <f>VLOOKUP(B205,'[17]6 КМ'!$D$71:$I$100,6,FALSE)</f>
        <v>#N/A</v>
      </c>
    </row>
    <row r="206" spans="2:22" x14ac:dyDescent="0.25">
      <c r="V206" t="e">
        <f>VLOOKUP(B206,'[17]6 КМ'!$D$71:$I$100,6,FALSE)</f>
        <v>#N/A</v>
      </c>
    </row>
    <row r="207" spans="2:22" x14ac:dyDescent="0.25">
      <c r="V207" t="e">
        <f>VLOOKUP(B207,'[17]6 КМ'!$D$71:$I$100,6,FALSE)</f>
        <v>#N/A</v>
      </c>
    </row>
    <row r="208" spans="2:22" x14ac:dyDescent="0.25">
      <c r="V208" t="e">
        <f>VLOOKUP(B208,'[17]6 КМ'!$D$71:$I$100,6,FALSE)</f>
        <v>#N/A</v>
      </c>
    </row>
    <row r="209" spans="22:22" x14ac:dyDescent="0.25">
      <c r="V209" t="e">
        <f>VLOOKUP(B209,'[17]6 КМ'!$D$71:$I$100,6,FALSE)</f>
        <v>#N/A</v>
      </c>
    </row>
    <row r="212" spans="22:22" x14ac:dyDescent="0.25">
      <c r="V212">
        <v>13</v>
      </c>
    </row>
    <row r="213" spans="22:22" x14ac:dyDescent="0.25">
      <c r="V213">
        <v>14</v>
      </c>
    </row>
    <row r="215" spans="22:22" x14ac:dyDescent="0.25">
      <c r="V215" t="e">
        <f>VLOOKUP(B215,'[17]6 КМ'!$D$71:$I$100,6,FALSE)</f>
        <v>#N/A</v>
      </c>
    </row>
    <row r="217" spans="22:22" x14ac:dyDescent="0.25">
      <c r="V217" t="e">
        <f>VLOOKUP(B217,'[17]6 КМ'!$D$71:$I$100,6,FALSE)</f>
        <v>#N/A</v>
      </c>
    </row>
    <row r="222" spans="22:22" x14ac:dyDescent="0.25">
      <c r="V222" t="e">
        <f>VLOOKUP(B222,'[17]6 КМ'!$D$71:$I$100,6,FALSE)</f>
        <v>#N/A</v>
      </c>
    </row>
    <row r="223" spans="22:22" x14ac:dyDescent="0.25">
      <c r="V223" t="e">
        <f>VLOOKUP(B223,'[17]6 КМ'!$D$71:$I$100,6,FALSE)</f>
        <v>#N/A</v>
      </c>
    </row>
    <row r="224" spans="22:22" x14ac:dyDescent="0.25">
      <c r="V224">
        <v>26</v>
      </c>
    </row>
    <row r="225" spans="22:22" x14ac:dyDescent="0.25">
      <c r="V225" t="e">
        <f>VLOOKUP(B225,'[17]6 КМ'!$D$71:$I$100,6,FALSE)</f>
        <v>#N/A</v>
      </c>
    </row>
    <row r="227" spans="22:22" x14ac:dyDescent="0.25">
      <c r="V227" t="e">
        <f>VLOOKUP(B227,'[17]6 КМ'!$D$71:$I$100,6,FALSE)</f>
        <v>#N/A</v>
      </c>
    </row>
    <row r="230" spans="22:22" x14ac:dyDescent="0.25">
      <c r="V230" t="e">
        <f>VLOOKUP(B230,'[17]6 КМ'!$D$71:$I$100,6,FALSE)</f>
        <v>#N/A</v>
      </c>
    </row>
    <row r="234" spans="22:22" x14ac:dyDescent="0.25">
      <c r="V234" t="e">
        <f>VLOOKUP(B234,'[17]6 КМ'!$D$71:$I$100,6,FALSE)</f>
        <v>#N/A</v>
      </c>
    </row>
    <row r="236" spans="22:22" x14ac:dyDescent="0.25">
      <c r="V236" t="e">
        <f>VLOOKUP(B236,'[17]6 КМ'!$D$71:$I$100,6,FALSE)</f>
        <v>#N/A</v>
      </c>
    </row>
    <row r="244" spans="22:22" x14ac:dyDescent="0.25">
      <c r="V244" t="e">
        <f>VLOOKUP(B244,'[17]6 КМ'!$D$71:$I$100,6,FALSE)</f>
        <v>#N/A</v>
      </c>
    </row>
    <row r="265" spans="22:22" x14ac:dyDescent="0.25">
      <c r="V265" t="e">
        <f>VLOOKUP(B265,'[17]6 КМ'!$D$71:$I$100,6,FALSE)</f>
        <v>#N/A</v>
      </c>
    </row>
    <row r="266" spans="22:22" x14ac:dyDescent="0.25">
      <c r="V266" t="e">
        <f>VLOOKUP(B266,'[17]6 КМ'!$D$71:$I$100,6,FALSE)</f>
        <v>#N/A</v>
      </c>
    </row>
    <row r="268" spans="22:22" x14ac:dyDescent="0.25">
      <c r="V268" t="e">
        <f>VLOOKUP(B268,'[17]6 КМ'!$D$71:$I$100,6,FALSE)</f>
        <v>#N/A</v>
      </c>
    </row>
    <row r="269" spans="22:22" x14ac:dyDescent="0.25">
      <c r="V269" t="e">
        <f>VLOOKUP(B269,'[17]6 КМ'!$D$71:$I$100,6,FALSE)</f>
        <v>#N/A</v>
      </c>
    </row>
    <row r="275" spans="2:22" x14ac:dyDescent="0.25">
      <c r="B275" t="s">
        <v>1166</v>
      </c>
      <c r="C275" t="s">
        <v>6</v>
      </c>
      <c r="D275">
        <v>2005</v>
      </c>
      <c r="V275">
        <v>15</v>
      </c>
    </row>
    <row r="276" spans="2:22" x14ac:dyDescent="0.25">
      <c r="B276" t="s">
        <v>1167</v>
      </c>
      <c r="C276" t="s">
        <v>6</v>
      </c>
      <c r="D276">
        <v>2005</v>
      </c>
      <c r="V276">
        <v>11</v>
      </c>
    </row>
    <row r="277" spans="2:22" x14ac:dyDescent="0.25">
      <c r="D277">
        <v>2005</v>
      </c>
      <c r="V277">
        <v>8</v>
      </c>
    </row>
    <row r="278" spans="2:22" x14ac:dyDescent="0.25">
      <c r="D278">
        <v>2005</v>
      </c>
      <c r="V278">
        <v>7</v>
      </c>
    </row>
    <row r="279" spans="2:22" x14ac:dyDescent="0.25">
      <c r="C279" t="s">
        <v>6</v>
      </c>
      <c r="D279">
        <v>2005</v>
      </c>
      <c r="V279">
        <v>5</v>
      </c>
    </row>
    <row r="280" spans="2:22" x14ac:dyDescent="0.25">
      <c r="V280">
        <v>3</v>
      </c>
    </row>
    <row r="281" spans="2:22" x14ac:dyDescent="0.25">
      <c r="V281">
        <v>2</v>
      </c>
    </row>
    <row r="282" spans="2:22" x14ac:dyDescent="0.25">
      <c r="V282">
        <v>1</v>
      </c>
    </row>
    <row r="289" spans="22:22" x14ac:dyDescent="0.25">
      <c r="V289" t="e">
        <f>VLOOKUP(B289,'[17]6 КМ'!$D$102:$I$115,6,FALSE)</f>
        <v>#N/A</v>
      </c>
    </row>
    <row r="291" spans="22:22" x14ac:dyDescent="0.25">
      <c r="V291" t="e">
        <f>VLOOKUP(B291,'[17]6 КМ'!$D$102:$I$115,6,FALSE)</f>
        <v>#N/A</v>
      </c>
    </row>
    <row r="294" spans="22:22" x14ac:dyDescent="0.25">
      <c r="V294" t="e">
        <f>VLOOKUP(B294,'[17]6 КМ'!$D$102:$I$115,6,FALSE)</f>
        <v>#N/A</v>
      </c>
    </row>
    <row r="295" spans="22:22" x14ac:dyDescent="0.25">
      <c r="V295" t="e">
        <f>VLOOKUP(B295,'[17]6 КМ'!$D$102:$I$115,6,FALSE)</f>
        <v>#N/A</v>
      </c>
    </row>
    <row r="296" spans="22:22" x14ac:dyDescent="0.25">
      <c r="V296" t="e">
        <f>VLOOKUP(B296,'[17]6 КМ'!$D$102:$I$115,6,FALSE)</f>
        <v>#N/A</v>
      </c>
    </row>
    <row r="298" spans="22:22" x14ac:dyDescent="0.25">
      <c r="V298" t="e">
        <f>VLOOKUP(B298,'[17]6 КМ'!$D$102:$I$115,6,FALSE)</f>
        <v>#N/A</v>
      </c>
    </row>
    <row r="300" spans="22:22" x14ac:dyDescent="0.25">
      <c r="V300" t="e">
        <f>VLOOKUP(B300,'[17]6 КМ'!$D$102:$I$115,6,FALSE)</f>
        <v>#N/A</v>
      </c>
    </row>
    <row r="303" spans="22:22" x14ac:dyDescent="0.25">
      <c r="V303" t="e">
        <f>VLOOKUP(B303,'[17]6 КМ'!$D$102:$I$115,6,FALSE)</f>
        <v>#N/A</v>
      </c>
    </row>
    <row r="307" spans="22:22" x14ac:dyDescent="0.25">
      <c r="V307" t="e">
        <f>VLOOKUP(B307,'[17]6 КМ'!$D$102:$I$115,6,FALSE)</f>
        <v>#N/A</v>
      </c>
    </row>
    <row r="310" spans="22:22" x14ac:dyDescent="0.25">
      <c r="V310" t="e">
        <f>VLOOKUP(B310,'[17]6 КМ'!$D$102:$I$115,6,FALSE)</f>
        <v>#N/A</v>
      </c>
    </row>
    <row r="313" spans="22:22" x14ac:dyDescent="0.25">
      <c r="V313" t="e">
        <f>VLOOKUP(B313,'[17]6 КМ'!$D$102:$I$115,6,FALSE)</f>
        <v>#N/A</v>
      </c>
    </row>
    <row r="314" spans="22:22" x14ac:dyDescent="0.25">
      <c r="V314" t="e">
        <f>VLOOKUP(B314,'[17]6 КМ'!$D$102:$I$115,6,FALSE)</f>
        <v>#N/A</v>
      </c>
    </row>
    <row r="332" spans="22:22" x14ac:dyDescent="0.25">
      <c r="V332" t="e">
        <f>VLOOKUP(B332,'[17]6 КМ'!$D$102:$I$115,6,FALSE)</f>
        <v>#N/A</v>
      </c>
    </row>
    <row r="343" spans="3:22" x14ac:dyDescent="0.25">
      <c r="C343" t="s">
        <v>1175</v>
      </c>
      <c r="D343">
        <v>2004</v>
      </c>
      <c r="V343">
        <v>23</v>
      </c>
    </row>
    <row r="350" spans="3:22" x14ac:dyDescent="0.25">
      <c r="V350" t="e">
        <f>VLOOKUP(B350,'[17]12 КМ'!$D$15:$I$38,6,FALSE)</f>
        <v>#N/A</v>
      </c>
    </row>
    <row r="351" spans="3:22" x14ac:dyDescent="0.25">
      <c r="V351" t="e">
        <f>VLOOKUP(B351,'[17]12 КМ'!$D$15:$I$38,6,FALSE)</f>
        <v>#N/A</v>
      </c>
    </row>
    <row r="352" spans="3:22" x14ac:dyDescent="0.25">
      <c r="V352" t="e">
        <f>VLOOKUP(B352,'[17]12 КМ'!$D$15:$I$38,6,FALSE)</f>
        <v>#N/A</v>
      </c>
    </row>
    <row r="353" spans="22:22" x14ac:dyDescent="0.25">
      <c r="V353" t="e">
        <f>VLOOKUP(B353,'[17]12 КМ'!$D$15:$I$38,6,FALSE)</f>
        <v>#N/A</v>
      </c>
    </row>
    <row r="354" spans="22:22" x14ac:dyDescent="0.25">
      <c r="V354" t="e">
        <f>VLOOKUP(B354,'[17]12 КМ'!$D$15:$I$38,6,FALSE)</f>
        <v>#N/A</v>
      </c>
    </row>
    <row r="355" spans="22:22" x14ac:dyDescent="0.25">
      <c r="V355" t="e">
        <f>VLOOKUP(B355,'[17]12 КМ'!$D$15:$I$38,6,FALSE)</f>
        <v>#N/A</v>
      </c>
    </row>
    <row r="356" spans="22:22" x14ac:dyDescent="0.25">
      <c r="V356" t="e">
        <f>VLOOKUP(B356,'[17]12 КМ'!$D$15:$I$38,6,FALSE)</f>
        <v>#N/A</v>
      </c>
    </row>
    <row r="358" spans="22:22" x14ac:dyDescent="0.25">
      <c r="V358" t="e">
        <f>VLOOKUP(B358,'[17]12 КМ'!$D$15:$I$38,6,FALSE)</f>
        <v>#N/A</v>
      </c>
    </row>
    <row r="359" spans="22:22" x14ac:dyDescent="0.25">
      <c r="V359" t="e">
        <f>VLOOKUP(B359,'[17]12 КМ'!$D$15:$I$38,6,FALSE)</f>
        <v>#N/A</v>
      </c>
    </row>
    <row r="361" spans="22:22" x14ac:dyDescent="0.25">
      <c r="V361" t="e">
        <f>VLOOKUP(B361,'[17]12 КМ'!$D$15:$I$38,6,FALSE)</f>
        <v>#N/A</v>
      </c>
    </row>
    <row r="364" spans="22:22" x14ac:dyDescent="0.25">
      <c r="V364" t="e">
        <f>VLOOKUP(B364,'[17]12 КМ'!$D$15:$I$38,6,FALSE)</f>
        <v>#N/A</v>
      </c>
    </row>
    <row r="366" spans="22:22" x14ac:dyDescent="0.25">
      <c r="V366" t="e">
        <f>VLOOKUP(B366,'[17]12 КМ'!$D$15:$I$38,6,FALSE)</f>
        <v>#N/A</v>
      </c>
    </row>
    <row r="371" spans="22:22" x14ac:dyDescent="0.25">
      <c r="V371" t="e">
        <f>VLOOKUP(B371,'[17]12 КМ'!$D$15:$I$38,6,FALSE)</f>
        <v>#N/A</v>
      </c>
    </row>
    <row r="374" spans="22:22" x14ac:dyDescent="0.25">
      <c r="V374" t="e">
        <f>VLOOKUP(B374,'[17]12 КМ'!$D$15:$I$38,6,FALSE)</f>
        <v>#N/A</v>
      </c>
    </row>
    <row r="375" spans="22:22" x14ac:dyDescent="0.25">
      <c r="V375" t="e">
        <f>VLOOKUP(B375,'[17]12 КМ'!$D$15:$I$38,6,FALSE)</f>
        <v>#N/A</v>
      </c>
    </row>
    <row r="379" spans="22:22" x14ac:dyDescent="0.25">
      <c r="V379" t="e">
        <f>VLOOKUP(B379,'[17]12 КМ'!$D$15:$I$38,6,FALSE)</f>
        <v>#N/A</v>
      </c>
    </row>
    <row r="383" spans="22:22" x14ac:dyDescent="0.25">
      <c r="V383" t="e">
        <f>VLOOKUP(B383,'[17]12 КМ'!$D$15:$I$38,6,FALSE)</f>
        <v>#N/A</v>
      </c>
    </row>
    <row r="399" spans="22:22" x14ac:dyDescent="0.25">
      <c r="V399" t="e">
        <f>VLOOKUP(B399,'[17]12 КМ'!$D$15:$I$38,6,FALSE)</f>
        <v>#N/A</v>
      </c>
    </row>
    <row r="419" spans="22:22" x14ac:dyDescent="0.25">
      <c r="V419" t="e">
        <f>VLOOKUP(B419,'[17]12 КМ'!$D$15:$I$38,6,FALSE)</f>
        <v>#N/A</v>
      </c>
    </row>
    <row r="425" spans="22:22" x14ac:dyDescent="0.25">
      <c r="V425" t="e">
        <f>VLOOKUP(B425,'[17]12 КМ'!$D$15:$I$38,6,FALSE)</f>
        <v>#N/A</v>
      </c>
    </row>
    <row r="439" spans="2:22" x14ac:dyDescent="0.25">
      <c r="B439" t="s">
        <v>1176</v>
      </c>
      <c r="C439" t="s">
        <v>1177</v>
      </c>
      <c r="D439">
        <v>2003</v>
      </c>
      <c r="V439">
        <v>29</v>
      </c>
    </row>
    <row r="440" spans="2:22" x14ac:dyDescent="0.25">
      <c r="B440" t="s">
        <v>1178</v>
      </c>
      <c r="C440" t="s">
        <v>1179</v>
      </c>
      <c r="D440">
        <v>2003</v>
      </c>
      <c r="V440">
        <v>18</v>
      </c>
    </row>
    <row r="441" spans="2:22" x14ac:dyDescent="0.25">
      <c r="B441" t="s">
        <v>1180</v>
      </c>
      <c r="C441" t="s">
        <v>219</v>
      </c>
      <c r="D441">
        <v>2003</v>
      </c>
      <c r="V441">
        <v>8</v>
      </c>
    </row>
    <row r="442" spans="2:22" x14ac:dyDescent="0.25">
      <c r="B442" t="s">
        <v>1158</v>
      </c>
      <c r="C442" t="s">
        <v>1142</v>
      </c>
      <c r="D442">
        <v>2003</v>
      </c>
      <c r="V442">
        <v>7</v>
      </c>
    </row>
    <row r="449" spans="22:22" x14ac:dyDescent="0.25">
      <c r="V449" t="e">
        <f>VLOOKUP(B449,'[17]12 КМ'!$D$40:$I$45,6,FALSE)</f>
        <v>#N/A</v>
      </c>
    </row>
    <row r="452" spans="22:22" x14ac:dyDescent="0.25">
      <c r="V452" t="e">
        <f>VLOOKUP(B452,'[17]12 КМ'!$D$40:$I$45,6,FALSE)</f>
        <v>#N/A</v>
      </c>
    </row>
    <row r="456" spans="22:22" x14ac:dyDescent="0.25">
      <c r="V456" t="e">
        <f>VLOOKUP(B456,'[17]12 КМ'!$D$40:$I$45,6,FALSE)</f>
        <v>#N/A</v>
      </c>
    </row>
    <row r="467" spans="2:22" x14ac:dyDescent="0.25">
      <c r="V467" t="e">
        <f>VLOOKUP(B467,'[17]12 КМ'!$D$40:$I$45,6,FALSE)</f>
        <v>#N/A</v>
      </c>
    </row>
    <row r="478" spans="2:22" x14ac:dyDescent="0.25">
      <c r="B478" t="s">
        <v>1181</v>
      </c>
      <c r="C478" t="s">
        <v>266</v>
      </c>
      <c r="D478">
        <v>2002</v>
      </c>
      <c r="V478">
        <v>26</v>
      </c>
    </row>
    <row r="479" spans="2:22" x14ac:dyDescent="0.25">
      <c r="B479" t="s">
        <v>1182</v>
      </c>
      <c r="C479" t="s">
        <v>1155</v>
      </c>
      <c r="D479">
        <v>2001</v>
      </c>
      <c r="V479">
        <v>25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Microsoft Office</cp:lastModifiedBy>
  <cp:lastPrinted>2017-10-16T20:31:53Z</cp:lastPrinted>
  <dcterms:created xsi:type="dcterms:W3CDTF">2012-03-29T22:56:03Z</dcterms:created>
  <dcterms:modified xsi:type="dcterms:W3CDTF">2017-10-18T09:04:15Z</dcterms:modified>
</cp:coreProperties>
</file>